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C:\Users\utente\Desktop\"/>
    </mc:Choice>
  </mc:AlternateContent>
  <bookViews>
    <workbookView xWindow="0" yWindow="0" windowWidth="19200" windowHeight="12285" tabRatio="87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't11'!$A$1:$AV$27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3" l="1"/>
  <c r="E44" i="102"/>
  <c r="D44" i="102"/>
  <c r="E43" i="102"/>
  <c r="D43" i="102"/>
  <c r="F42" i="102"/>
  <c r="E42" i="102"/>
  <c r="C42" i="102"/>
  <c r="D41" i="102"/>
  <c r="C41" i="102"/>
  <c r="D40" i="102"/>
  <c r="C40" i="102"/>
  <c r="D39" i="102"/>
  <c r="C39" i="102"/>
  <c r="D37" i="102"/>
  <c r="F36" i="102"/>
  <c r="C36" i="102"/>
  <c r="D35" i="102"/>
  <c r="C35" i="102"/>
  <c r="F34" i="102"/>
  <c r="C34" i="102"/>
  <c r="F33" i="102"/>
  <c r="C33" i="102"/>
  <c r="F32" i="102"/>
  <c r="C32" i="102"/>
  <c r="F30" i="102"/>
  <c r="E30" i="102"/>
  <c r="C30" i="102"/>
  <c r="E29" i="102"/>
  <c r="C29" i="102"/>
  <c r="F28" i="102"/>
  <c r="E28" i="102"/>
  <c r="F27" i="102"/>
  <c r="C27" i="102"/>
  <c r="F26" i="102"/>
  <c r="C26" i="102"/>
  <c r="F25" i="102"/>
  <c r="C25" i="102"/>
  <c r="F24" i="102"/>
  <c r="F23" i="102"/>
  <c r="F22" i="102"/>
  <c r="C22" i="102"/>
  <c r="F21" i="102"/>
  <c r="E21" i="102"/>
  <c r="C21" i="102"/>
  <c r="F20" i="102"/>
  <c r="F19" i="102"/>
  <c r="E19" i="102"/>
  <c r="C19" i="102"/>
  <c r="F18" i="102"/>
  <c r="E18" i="102"/>
  <c r="C18" i="102"/>
  <c r="F17" i="102"/>
  <c r="E17" i="102"/>
  <c r="C17" i="102"/>
  <c r="F16" i="102"/>
  <c r="E16" i="102"/>
  <c r="C16" i="102"/>
  <c r="F14" i="102"/>
  <c r="C14" i="102"/>
  <c r="F13" i="102"/>
  <c r="F12" i="102"/>
  <c r="C12" i="102"/>
  <c r="F11" i="102"/>
  <c r="F10" i="102"/>
  <c r="C10" i="102"/>
  <c r="F9" i="102"/>
  <c r="E9" i="102"/>
  <c r="C9" i="102"/>
  <c r="E7" i="102"/>
  <c r="D7" i="102"/>
  <c r="F6" i="102"/>
  <c r="E6" i="102"/>
  <c r="D6" i="102"/>
  <c r="E5" i="102"/>
  <c r="D5" i="102"/>
  <c r="A1" i="102"/>
  <c r="I22" i="85"/>
  <c r="H22" i="85"/>
  <c r="G22" i="85"/>
  <c r="F22" i="85"/>
  <c r="E22" i="85"/>
  <c r="D22" i="85"/>
  <c r="C22" i="85"/>
  <c r="B22" i="85"/>
  <c r="A22" i="85"/>
  <c r="I21" i="85"/>
  <c r="H21" i="85"/>
  <c r="G21" i="85"/>
  <c r="F21" i="85"/>
  <c r="E21" i="85"/>
  <c r="D21" i="85"/>
  <c r="C21" i="85"/>
  <c r="B21" i="85"/>
  <c r="A21" i="85"/>
  <c r="I20" i="85"/>
  <c r="H20" i="85"/>
  <c r="G20" i="85"/>
  <c r="F20" i="85"/>
  <c r="E20" i="85"/>
  <c r="D20" i="85"/>
  <c r="C20" i="85"/>
  <c r="B20" i="85"/>
  <c r="A20" i="85"/>
  <c r="I19" i="85"/>
  <c r="H19" i="85"/>
  <c r="G19" i="85"/>
  <c r="F19" i="85"/>
  <c r="E19" i="85"/>
  <c r="D19" i="85"/>
  <c r="C19" i="85"/>
  <c r="B19" i="85"/>
  <c r="A19" i="85"/>
  <c r="F18" i="85"/>
  <c r="E18" i="85"/>
  <c r="B18" i="85"/>
  <c r="A18" i="85"/>
  <c r="F17" i="85"/>
  <c r="E17" i="85"/>
  <c r="B17" i="85"/>
  <c r="A17" i="85"/>
  <c r="I16" i="85"/>
  <c r="H16" i="85"/>
  <c r="G16" i="85"/>
  <c r="F16" i="85"/>
  <c r="E16" i="85"/>
  <c r="D16" i="85"/>
  <c r="C16" i="85"/>
  <c r="B16" i="85"/>
  <c r="A16" i="85"/>
  <c r="I15" i="85"/>
  <c r="H15" i="85"/>
  <c r="G15" i="85"/>
  <c r="F15" i="85"/>
  <c r="E15" i="85"/>
  <c r="D15" i="85"/>
  <c r="C15" i="85"/>
  <c r="B15" i="85"/>
  <c r="A15" i="85"/>
  <c r="I14" i="85"/>
  <c r="H14" i="85"/>
  <c r="G14" i="85"/>
  <c r="F14" i="85"/>
  <c r="E14" i="85"/>
  <c r="D14" i="85"/>
  <c r="C14" i="85"/>
  <c r="B14" i="85"/>
  <c r="A14" i="85"/>
  <c r="I13" i="85"/>
  <c r="H13" i="85"/>
  <c r="G13" i="85"/>
  <c r="F13" i="85"/>
  <c r="E13" i="85"/>
  <c r="D13" i="85"/>
  <c r="C13" i="85"/>
  <c r="B13" i="85"/>
  <c r="A13" i="85"/>
  <c r="I12" i="85"/>
  <c r="H12" i="85"/>
  <c r="G12" i="85"/>
  <c r="F12" i="85"/>
  <c r="E12" i="85"/>
  <c r="D12" i="85"/>
  <c r="C12" i="85"/>
  <c r="B12" i="85"/>
  <c r="A12" i="85"/>
  <c r="I11" i="85"/>
  <c r="H11" i="85"/>
  <c r="G11" i="85"/>
  <c r="F11" i="85"/>
  <c r="E11" i="85"/>
  <c r="D11" i="85"/>
  <c r="C11" i="85"/>
  <c r="B11" i="85"/>
  <c r="A11" i="85"/>
  <c r="I10" i="85"/>
  <c r="H10" i="85"/>
  <c r="G10" i="85"/>
  <c r="F10" i="85"/>
  <c r="E10" i="85"/>
  <c r="D10" i="85"/>
  <c r="C10" i="85"/>
  <c r="B10" i="85"/>
  <c r="A10" i="85"/>
  <c r="I9" i="85"/>
  <c r="H9" i="85"/>
  <c r="G9" i="85"/>
  <c r="F9" i="85"/>
  <c r="E9" i="85"/>
  <c r="D9" i="85"/>
  <c r="C9" i="85"/>
  <c r="B9" i="85"/>
  <c r="A9" i="85"/>
  <c r="I8" i="85"/>
  <c r="H8" i="85"/>
  <c r="G8" i="85"/>
  <c r="F8" i="85"/>
  <c r="E8" i="85"/>
  <c r="D8" i="85"/>
  <c r="C8" i="85"/>
  <c r="B8" i="85"/>
  <c r="A8" i="85"/>
  <c r="I7" i="85"/>
  <c r="H7" i="85"/>
  <c r="G7" i="85"/>
  <c r="F7" i="85"/>
  <c r="E7" i="85"/>
  <c r="D7" i="85"/>
  <c r="C7" i="85"/>
  <c r="B7" i="85"/>
  <c r="A7" i="85"/>
  <c r="I6" i="85"/>
  <c r="H6" i="85"/>
  <c r="G6" i="85"/>
  <c r="F6" i="85"/>
  <c r="E6" i="85"/>
  <c r="D6" i="85"/>
  <c r="C6" i="85"/>
  <c r="B6" i="85"/>
  <c r="A6" i="85"/>
  <c r="A1" i="85"/>
  <c r="B20" i="68"/>
  <c r="D14" i="68"/>
  <c r="C14" i="68"/>
  <c r="B14" i="68"/>
  <c r="A14" i="68"/>
  <c r="D13" i="68"/>
  <c r="C13" i="68"/>
  <c r="B13" i="68"/>
  <c r="A13" i="68"/>
  <c r="D7" i="68"/>
  <c r="C7" i="68"/>
  <c r="B7" i="68"/>
  <c r="A7" i="68"/>
  <c r="D6" i="68"/>
  <c r="C6" i="68"/>
  <c r="B6" i="68"/>
  <c r="A6" i="68"/>
  <c r="D5" i="68"/>
  <c r="C5" i="68"/>
  <c r="B5" i="68"/>
  <c r="A5" i="68"/>
  <c r="A1" i="68"/>
  <c r="A13" i="73"/>
  <c r="L10" i="73"/>
  <c r="K10" i="73"/>
  <c r="I10" i="73"/>
  <c r="H10" i="73"/>
  <c r="G10" i="73"/>
  <c r="E10" i="73"/>
  <c r="D10" i="73"/>
  <c r="C10" i="73"/>
  <c r="L9" i="73"/>
  <c r="K9" i="73"/>
  <c r="I9" i="73"/>
  <c r="H9" i="73"/>
  <c r="G9" i="73"/>
  <c r="E9" i="73"/>
  <c r="D9" i="73"/>
  <c r="C9" i="73"/>
  <c r="B9" i="73"/>
  <c r="A9" i="73"/>
  <c r="L8" i="73"/>
  <c r="K8" i="73"/>
  <c r="I8" i="73"/>
  <c r="H8" i="73"/>
  <c r="G8" i="73"/>
  <c r="E8" i="73"/>
  <c r="D8" i="73"/>
  <c r="C8" i="73"/>
  <c r="B8" i="73"/>
  <c r="A8" i="73"/>
  <c r="L7" i="73"/>
  <c r="K7" i="73"/>
  <c r="I7" i="73"/>
  <c r="H7" i="73"/>
  <c r="G7" i="73"/>
  <c r="E7" i="73"/>
  <c r="D7" i="73"/>
  <c r="C7" i="73"/>
  <c r="B7" i="73"/>
  <c r="A7" i="73"/>
  <c r="L6" i="73"/>
  <c r="K6" i="73"/>
  <c r="I6" i="73"/>
  <c r="H6" i="73"/>
  <c r="G6" i="73"/>
  <c r="E6" i="73"/>
  <c r="D6" i="73"/>
  <c r="C6" i="73"/>
  <c r="B6" i="73"/>
  <c r="A6" i="73"/>
  <c r="J22" i="64"/>
  <c r="I22" i="64"/>
  <c r="H22" i="64"/>
  <c r="G22" i="64"/>
  <c r="F22" i="64"/>
  <c r="E22" i="64"/>
  <c r="D22" i="64"/>
  <c r="C22" i="64"/>
  <c r="B22" i="64"/>
  <c r="A22" i="64"/>
  <c r="J21" i="64"/>
  <c r="I21" i="64"/>
  <c r="H21" i="64"/>
  <c r="G21" i="64"/>
  <c r="F21" i="64"/>
  <c r="E21" i="64"/>
  <c r="D21" i="64"/>
  <c r="C21" i="64"/>
  <c r="B21" i="64"/>
  <c r="A21" i="64"/>
  <c r="J20" i="64"/>
  <c r="I20" i="64"/>
  <c r="H20" i="64"/>
  <c r="G20" i="64"/>
  <c r="F20" i="64"/>
  <c r="E20" i="64"/>
  <c r="D20" i="64"/>
  <c r="C20" i="64"/>
  <c r="B20" i="64"/>
  <c r="A20" i="64"/>
  <c r="J19" i="64"/>
  <c r="I19" i="64"/>
  <c r="H19" i="64"/>
  <c r="G19" i="64"/>
  <c r="F19" i="64"/>
  <c r="E19" i="64"/>
  <c r="D19" i="64"/>
  <c r="C19" i="64"/>
  <c r="B19" i="64"/>
  <c r="A19" i="64"/>
  <c r="D18" i="64"/>
  <c r="B18" i="64"/>
  <c r="A18" i="64"/>
  <c r="G17" i="64"/>
  <c r="D17" i="64"/>
  <c r="B17" i="64"/>
  <c r="A17" i="64"/>
  <c r="J16" i="64"/>
  <c r="I16" i="64"/>
  <c r="H16" i="64"/>
  <c r="G16" i="64"/>
  <c r="F16" i="64"/>
  <c r="E16" i="64"/>
  <c r="D16" i="64"/>
  <c r="C16" i="64"/>
  <c r="B16" i="64"/>
  <c r="A16" i="64"/>
  <c r="J15" i="64"/>
  <c r="I15" i="64"/>
  <c r="H15" i="64"/>
  <c r="G15" i="64"/>
  <c r="F15" i="64"/>
  <c r="E15" i="64"/>
  <c r="D15" i="64"/>
  <c r="C15" i="64"/>
  <c r="B15" i="64"/>
  <c r="A15" i="64"/>
  <c r="J14" i="64"/>
  <c r="I14" i="64"/>
  <c r="H14" i="64"/>
  <c r="G14" i="64"/>
  <c r="F14" i="64"/>
  <c r="E14" i="64"/>
  <c r="D14" i="64"/>
  <c r="C14" i="64"/>
  <c r="B14" i="64"/>
  <c r="A14" i="64"/>
  <c r="J13" i="64"/>
  <c r="I13" i="64"/>
  <c r="H13" i="64"/>
  <c r="G13" i="64"/>
  <c r="F13" i="64"/>
  <c r="E13" i="64"/>
  <c r="D13" i="64"/>
  <c r="C13" i="64"/>
  <c r="B13" i="64"/>
  <c r="A13" i="64"/>
  <c r="J12" i="64"/>
  <c r="I12" i="64"/>
  <c r="H12" i="64"/>
  <c r="G12" i="64"/>
  <c r="F12" i="64"/>
  <c r="E12" i="64"/>
  <c r="D12" i="64"/>
  <c r="C12" i="64"/>
  <c r="B12" i="64"/>
  <c r="A12" i="64"/>
  <c r="J11" i="64"/>
  <c r="I11" i="64"/>
  <c r="H11" i="64"/>
  <c r="G11" i="64"/>
  <c r="F11" i="64"/>
  <c r="E11" i="64"/>
  <c r="D11" i="64"/>
  <c r="C11" i="64"/>
  <c r="B11" i="64"/>
  <c r="A11" i="64"/>
  <c r="J10" i="64"/>
  <c r="I10" i="64"/>
  <c r="H10" i="64"/>
  <c r="G10" i="64"/>
  <c r="F10" i="64"/>
  <c r="E10" i="64"/>
  <c r="D10" i="64"/>
  <c r="C10" i="64"/>
  <c r="B10" i="64"/>
  <c r="A10" i="64"/>
  <c r="J9" i="64"/>
  <c r="I9" i="64"/>
  <c r="H9" i="64"/>
  <c r="G9" i="64"/>
  <c r="F9" i="64"/>
  <c r="E9" i="64"/>
  <c r="D9" i="64"/>
  <c r="C9" i="64"/>
  <c r="B9" i="64"/>
  <c r="A9" i="64"/>
  <c r="J8" i="64"/>
  <c r="I8" i="64"/>
  <c r="H8" i="64"/>
  <c r="G8" i="64"/>
  <c r="F8" i="64"/>
  <c r="E8" i="64"/>
  <c r="D8" i="64"/>
  <c r="C8" i="64"/>
  <c r="B8" i="64"/>
  <c r="A8" i="64"/>
  <c r="J7" i="64"/>
  <c r="I7" i="64"/>
  <c r="H7" i="64"/>
  <c r="G7" i="64"/>
  <c r="F7" i="64"/>
  <c r="E7" i="64"/>
  <c r="D7" i="64"/>
  <c r="C7" i="64"/>
  <c r="B7" i="64"/>
  <c r="A7" i="64"/>
  <c r="J6" i="64"/>
  <c r="I6" i="64"/>
  <c r="H6" i="64"/>
  <c r="G6" i="64"/>
  <c r="F6" i="64"/>
  <c r="E6" i="64"/>
  <c r="D6" i="64"/>
  <c r="C6" i="64"/>
  <c r="B6" i="64"/>
  <c r="A6" i="64"/>
  <c r="A1" i="64"/>
  <c r="L22" i="48"/>
  <c r="K22" i="48"/>
  <c r="J22" i="48"/>
  <c r="I22" i="48"/>
  <c r="H22" i="48"/>
  <c r="G22" i="48"/>
  <c r="F22" i="48"/>
  <c r="E22" i="48"/>
  <c r="D22" i="48"/>
  <c r="C22" i="48"/>
  <c r="B22" i="48"/>
  <c r="A22" i="48"/>
  <c r="L21" i="48"/>
  <c r="K21" i="48"/>
  <c r="J21" i="48"/>
  <c r="I21" i="48"/>
  <c r="H21" i="48"/>
  <c r="G21" i="48"/>
  <c r="F21" i="48"/>
  <c r="E21" i="48"/>
  <c r="D21" i="48"/>
  <c r="C21" i="48"/>
  <c r="B21" i="48"/>
  <c r="A21" i="48"/>
  <c r="L20" i="48"/>
  <c r="K20" i="48"/>
  <c r="J20" i="48"/>
  <c r="I20" i="48"/>
  <c r="H20" i="48"/>
  <c r="G20" i="48"/>
  <c r="F20" i="48"/>
  <c r="E20" i="48"/>
  <c r="D20" i="48"/>
  <c r="C20" i="48"/>
  <c r="B20" i="48"/>
  <c r="A20" i="48"/>
  <c r="L19" i="48"/>
  <c r="K19" i="48"/>
  <c r="J19" i="48"/>
  <c r="I19" i="48"/>
  <c r="H19" i="48"/>
  <c r="G19" i="48"/>
  <c r="F19" i="48"/>
  <c r="E19" i="48"/>
  <c r="D19" i="48"/>
  <c r="C19" i="48"/>
  <c r="B19" i="48"/>
  <c r="A19" i="48"/>
  <c r="H18" i="48"/>
  <c r="G18" i="48"/>
  <c r="F18" i="48"/>
  <c r="E18" i="48"/>
  <c r="D18" i="48"/>
  <c r="B18" i="48"/>
  <c r="A18" i="48"/>
  <c r="H17" i="48"/>
  <c r="G17" i="48"/>
  <c r="F17" i="48"/>
  <c r="E17" i="48"/>
  <c r="D17" i="48"/>
  <c r="B17" i="48"/>
  <c r="A17" i="48"/>
  <c r="L16" i="48"/>
  <c r="K16" i="48"/>
  <c r="J16" i="48"/>
  <c r="I16" i="48"/>
  <c r="H16" i="48"/>
  <c r="G16" i="48"/>
  <c r="F16" i="48"/>
  <c r="E16" i="48"/>
  <c r="D16" i="48"/>
  <c r="C16" i="48"/>
  <c r="B16" i="48"/>
  <c r="A16" i="48"/>
  <c r="L15" i="48"/>
  <c r="K15" i="48"/>
  <c r="J15" i="48"/>
  <c r="I15" i="48"/>
  <c r="H15" i="48"/>
  <c r="G15" i="48"/>
  <c r="F15" i="48"/>
  <c r="E15" i="48"/>
  <c r="D15" i="48"/>
  <c r="C15" i="48"/>
  <c r="B15" i="48"/>
  <c r="A15" i="48"/>
  <c r="L14" i="48"/>
  <c r="K14" i="48"/>
  <c r="J14" i="48"/>
  <c r="I14" i="48"/>
  <c r="H14" i="48"/>
  <c r="G14" i="48"/>
  <c r="F14" i="48"/>
  <c r="E14" i="48"/>
  <c r="D14" i="48"/>
  <c r="C14" i="48"/>
  <c r="B14" i="48"/>
  <c r="A14" i="48"/>
  <c r="L13" i="48"/>
  <c r="K13" i="48"/>
  <c r="J13" i="48"/>
  <c r="I13" i="48"/>
  <c r="H13" i="48"/>
  <c r="G13" i="48"/>
  <c r="F13" i="48"/>
  <c r="E13" i="48"/>
  <c r="D13" i="48"/>
  <c r="C13" i="48"/>
  <c r="B13" i="48"/>
  <c r="A13" i="48"/>
  <c r="L12" i="48"/>
  <c r="K12" i="48"/>
  <c r="J12" i="48"/>
  <c r="I12" i="48"/>
  <c r="H12" i="48"/>
  <c r="G12" i="48"/>
  <c r="F12" i="48"/>
  <c r="E12" i="48"/>
  <c r="D12" i="48"/>
  <c r="C12" i="48"/>
  <c r="B12" i="48"/>
  <c r="A12" i="48"/>
  <c r="L11" i="48"/>
  <c r="K11" i="48"/>
  <c r="J11" i="48"/>
  <c r="I11" i="48"/>
  <c r="H11" i="48"/>
  <c r="G11" i="48"/>
  <c r="F11" i="48"/>
  <c r="E11" i="48"/>
  <c r="D11" i="48"/>
  <c r="C11" i="48"/>
  <c r="B11" i="48"/>
  <c r="A11" i="48"/>
  <c r="L10" i="48"/>
  <c r="K10" i="48"/>
  <c r="J10" i="48"/>
  <c r="I10" i="48"/>
  <c r="H10" i="48"/>
  <c r="G10" i="48"/>
  <c r="F10" i="48"/>
  <c r="E10" i="48"/>
  <c r="D10" i="48"/>
  <c r="C10" i="48"/>
  <c r="B10" i="48"/>
  <c r="A10" i="48"/>
  <c r="L9" i="48"/>
  <c r="K9" i="48"/>
  <c r="J9" i="48"/>
  <c r="I9" i="48"/>
  <c r="H9" i="48"/>
  <c r="G9" i="48"/>
  <c r="F9" i="48"/>
  <c r="E9" i="48"/>
  <c r="D9" i="48"/>
  <c r="C9" i="48"/>
  <c r="B9" i="48"/>
  <c r="A9" i="48"/>
  <c r="L8" i="48"/>
  <c r="K8" i="48"/>
  <c r="J8" i="48"/>
  <c r="I8" i="48"/>
  <c r="H8" i="48"/>
  <c r="G8" i="48"/>
  <c r="F8" i="48"/>
  <c r="E8" i="48"/>
  <c r="D8" i="48"/>
  <c r="C8" i="48"/>
  <c r="B8" i="48"/>
  <c r="A8" i="48"/>
  <c r="L7" i="48"/>
  <c r="K7" i="48"/>
  <c r="J7" i="48"/>
  <c r="I7" i="48"/>
  <c r="H7" i="48"/>
  <c r="G7" i="48"/>
  <c r="F7" i="48"/>
  <c r="E7" i="48"/>
  <c r="D7" i="48"/>
  <c r="C7" i="48"/>
  <c r="B7" i="48"/>
  <c r="A7" i="48"/>
  <c r="L6" i="48"/>
  <c r="K6" i="48"/>
  <c r="J6" i="48"/>
  <c r="I6" i="48"/>
  <c r="H6" i="48"/>
  <c r="G6" i="48"/>
  <c r="F6" i="48"/>
  <c r="E6" i="48"/>
  <c r="D6" i="48"/>
  <c r="C6" i="48"/>
  <c r="B6" i="48"/>
  <c r="A6" i="48"/>
  <c r="A1" i="48"/>
  <c r="E22" i="45"/>
  <c r="D22" i="45"/>
  <c r="C22" i="45"/>
  <c r="B22" i="45"/>
  <c r="A22" i="45"/>
  <c r="E21" i="45"/>
  <c r="D21" i="45"/>
  <c r="C21" i="45"/>
  <c r="B21" i="45"/>
  <c r="A21" i="45"/>
  <c r="E20" i="45"/>
  <c r="D20" i="45"/>
  <c r="C20" i="45"/>
  <c r="B20" i="45"/>
  <c r="A20" i="45"/>
  <c r="E19" i="45"/>
  <c r="D19" i="45"/>
  <c r="C19" i="45"/>
  <c r="B19" i="45"/>
  <c r="A19" i="45"/>
  <c r="D18" i="45"/>
  <c r="B18" i="45"/>
  <c r="A18" i="45"/>
  <c r="D17" i="45"/>
  <c r="B17" i="45"/>
  <c r="A17" i="45"/>
  <c r="E16" i="45"/>
  <c r="D16" i="45"/>
  <c r="C16" i="45"/>
  <c r="B16" i="45"/>
  <c r="A16" i="45"/>
  <c r="E15" i="45"/>
  <c r="D15" i="45"/>
  <c r="C15" i="45"/>
  <c r="B15" i="45"/>
  <c r="A15" i="45"/>
  <c r="E14" i="45"/>
  <c r="D14" i="45"/>
  <c r="C14" i="45"/>
  <c r="B14" i="45"/>
  <c r="A14" i="45"/>
  <c r="E13" i="45"/>
  <c r="D13" i="45"/>
  <c r="C13" i="45"/>
  <c r="B13" i="45"/>
  <c r="A13" i="45"/>
  <c r="E12" i="45"/>
  <c r="D12" i="45"/>
  <c r="C12" i="45"/>
  <c r="B12" i="45"/>
  <c r="A12" i="45"/>
  <c r="E11" i="45"/>
  <c r="D11" i="45"/>
  <c r="C11" i="45"/>
  <c r="B11" i="45"/>
  <c r="A11" i="45"/>
  <c r="E10" i="45"/>
  <c r="D10" i="45"/>
  <c r="C10" i="45"/>
  <c r="B10" i="45"/>
  <c r="A10" i="45"/>
  <c r="E9" i="45"/>
  <c r="D9" i="45"/>
  <c r="C9" i="45"/>
  <c r="B9" i="45"/>
  <c r="A9" i="45"/>
  <c r="E8" i="45"/>
  <c r="D8" i="45"/>
  <c r="C8" i="45"/>
  <c r="B8" i="45"/>
  <c r="A8" i="45"/>
  <c r="E7" i="45"/>
  <c r="D7" i="45"/>
  <c r="C7" i="45"/>
  <c r="B7" i="45"/>
  <c r="A7" i="45"/>
  <c r="E6" i="45"/>
  <c r="D6" i="45"/>
  <c r="C6" i="45"/>
  <c r="B6" i="45"/>
  <c r="A6" i="45"/>
  <c r="A1" i="45"/>
  <c r="G22" i="44"/>
  <c r="F22" i="44"/>
  <c r="E22" i="44"/>
  <c r="D22" i="44"/>
  <c r="C22" i="44"/>
  <c r="B22" i="44"/>
  <c r="A22" i="44"/>
  <c r="G21"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F15" i="44"/>
  <c r="E15" i="44"/>
  <c r="D15" i="44"/>
  <c r="C15" i="44"/>
  <c r="B15" i="44"/>
  <c r="A15" i="44"/>
  <c r="G14" i="44"/>
  <c r="F14" i="44"/>
  <c r="E14" i="44"/>
  <c r="D14" i="44"/>
  <c r="C14" i="44"/>
  <c r="B14" i="44"/>
  <c r="A14" i="44"/>
  <c r="G13" i="44"/>
  <c r="F13" i="44"/>
  <c r="E13" i="44"/>
  <c r="D13" i="44"/>
  <c r="C13" i="44"/>
  <c r="B13" i="44"/>
  <c r="A13" i="44"/>
  <c r="G12" i="44"/>
  <c r="F12" i="44"/>
  <c r="E12" i="44"/>
  <c r="D12" i="44"/>
  <c r="C12" i="44"/>
  <c r="B12" i="44"/>
  <c r="A12" i="44"/>
  <c r="G11" i="44"/>
  <c r="F11" i="44"/>
  <c r="E11" i="44"/>
  <c r="D11" i="44"/>
  <c r="C11" i="44"/>
  <c r="B11" i="44"/>
  <c r="A11" i="44"/>
  <c r="G10" i="44"/>
  <c r="F10" i="44"/>
  <c r="E10" i="44"/>
  <c r="D10" i="44"/>
  <c r="C10" i="44"/>
  <c r="B10" i="44"/>
  <c r="A10" i="44"/>
  <c r="G9" i="44"/>
  <c r="F9" i="44"/>
  <c r="E9" i="44"/>
  <c r="D9" i="44"/>
  <c r="C9" i="44"/>
  <c r="B9" i="44"/>
  <c r="A9" i="44"/>
  <c r="G8" i="44"/>
  <c r="F8" i="44"/>
  <c r="E8" i="44"/>
  <c r="D8" i="44"/>
  <c r="C8" i="44"/>
  <c r="B8" i="44"/>
  <c r="A8" i="44"/>
  <c r="G7" i="44"/>
  <c r="F7" i="44"/>
  <c r="E7" i="44"/>
  <c r="D7" i="44"/>
  <c r="C7" i="44"/>
  <c r="B7" i="44"/>
  <c r="A7" i="44"/>
  <c r="G6" i="44"/>
  <c r="F6" i="44"/>
  <c r="E6" i="44"/>
  <c r="D6" i="44"/>
  <c r="C6" i="44"/>
  <c r="B6" i="44"/>
  <c r="A6" i="44"/>
  <c r="C4" i="44"/>
  <c r="A1" i="44"/>
  <c r="C31" i="46"/>
  <c r="C30" i="46"/>
  <c r="B30" i="46"/>
  <c r="A30" i="46"/>
  <c r="C29" i="46"/>
  <c r="B29" i="46"/>
  <c r="A29" i="46"/>
  <c r="C28" i="46"/>
  <c r="B28" i="46"/>
  <c r="A28" i="46"/>
  <c r="C27" i="46"/>
  <c r="B27" i="46"/>
  <c r="A27" i="46"/>
  <c r="C26" i="46"/>
  <c r="B26" i="46"/>
  <c r="A26" i="46"/>
  <c r="C25" i="46"/>
  <c r="B25" i="46"/>
  <c r="A25" i="46"/>
  <c r="E24" i="46"/>
  <c r="C24" i="46"/>
  <c r="B24" i="46"/>
  <c r="A24" i="46"/>
  <c r="C23" i="46"/>
  <c r="B23" i="46"/>
  <c r="A23" i="46"/>
  <c r="C22" i="46"/>
  <c r="B22" i="46"/>
  <c r="A22" i="46"/>
  <c r="C21" i="46"/>
  <c r="B21" i="46"/>
  <c r="A21" i="46"/>
  <c r="C20" i="46"/>
  <c r="B20" i="46"/>
  <c r="A20" i="46"/>
  <c r="C19" i="46"/>
  <c r="B19" i="46"/>
  <c r="A19" i="46"/>
  <c r="C18" i="46"/>
  <c r="B18" i="46"/>
  <c r="A18" i="46"/>
  <c r="C17" i="46"/>
  <c r="B17" i="46"/>
  <c r="A17" i="46"/>
  <c r="G16" i="46"/>
  <c r="E16" i="46"/>
  <c r="C16" i="46"/>
  <c r="B16" i="46"/>
  <c r="A16" i="46"/>
  <c r="G15" i="46"/>
  <c r="E15" i="46"/>
  <c r="C15" i="46"/>
  <c r="B15" i="46"/>
  <c r="A15" i="46"/>
  <c r="G14" i="46"/>
  <c r="E14" i="46"/>
  <c r="C14" i="46"/>
  <c r="B14" i="46"/>
  <c r="A14" i="46"/>
  <c r="C13" i="46"/>
  <c r="B13" i="46"/>
  <c r="A13" i="46"/>
  <c r="E12" i="46"/>
  <c r="C12" i="46"/>
  <c r="B12" i="46"/>
  <c r="A12" i="46"/>
  <c r="C11" i="46"/>
  <c r="B11" i="46"/>
  <c r="A11" i="46"/>
  <c r="C10" i="46"/>
  <c r="B10" i="46"/>
  <c r="A10" i="46"/>
  <c r="C9" i="46"/>
  <c r="B9" i="46"/>
  <c r="A9" i="46"/>
  <c r="C8" i="46"/>
  <c r="B8" i="46"/>
  <c r="A8" i="46"/>
  <c r="C7" i="46"/>
  <c r="B7" i="46"/>
  <c r="A7" i="46"/>
  <c r="C6" i="46"/>
  <c r="B6" i="46"/>
  <c r="A6" i="46"/>
  <c r="A1" i="46"/>
  <c r="F29" i="110"/>
  <c r="E29" i="110"/>
  <c r="D29" i="110"/>
  <c r="E22" i="110"/>
  <c r="F21" i="110"/>
  <c r="F20" i="110"/>
  <c r="F19" i="110"/>
  <c r="E19" i="110"/>
  <c r="F18" i="110"/>
  <c r="E18" i="110"/>
  <c r="F17" i="110"/>
  <c r="E17" i="110"/>
  <c r="F16" i="110"/>
  <c r="E16" i="110"/>
  <c r="F15" i="110"/>
  <c r="E15" i="110"/>
  <c r="F14" i="110"/>
  <c r="E14" i="110"/>
  <c r="E13" i="110"/>
  <c r="E12" i="110"/>
  <c r="A1" i="110"/>
  <c r="I22" i="29"/>
  <c r="H22" i="29"/>
  <c r="G22" i="29"/>
  <c r="E22" i="29"/>
  <c r="D22" i="29"/>
  <c r="C22" i="29"/>
  <c r="B22" i="29"/>
  <c r="A22" i="29"/>
  <c r="I21" i="29"/>
  <c r="H21" i="29"/>
  <c r="G21" i="29"/>
  <c r="E21" i="29"/>
  <c r="D21" i="29"/>
  <c r="C21" i="29"/>
  <c r="B21" i="29"/>
  <c r="A21" i="29"/>
  <c r="I20" i="29"/>
  <c r="H20" i="29"/>
  <c r="G20" i="29"/>
  <c r="E20" i="29"/>
  <c r="D20" i="29"/>
  <c r="C20" i="29"/>
  <c r="B20" i="29"/>
  <c r="A20" i="29"/>
  <c r="I19" i="29"/>
  <c r="H19" i="29"/>
  <c r="G19" i="29"/>
  <c r="E19" i="29"/>
  <c r="D19" i="29"/>
  <c r="C19" i="29"/>
  <c r="B19" i="29"/>
  <c r="A19" i="29"/>
  <c r="C18" i="29"/>
  <c r="B18" i="29"/>
  <c r="A18" i="29"/>
  <c r="I17" i="29"/>
  <c r="H17" i="29"/>
  <c r="G17" i="29"/>
  <c r="E17" i="29"/>
  <c r="D17" i="29"/>
  <c r="C17" i="29"/>
  <c r="B17" i="29"/>
  <c r="A17" i="29"/>
  <c r="I16" i="29"/>
  <c r="H16" i="29"/>
  <c r="G16" i="29"/>
  <c r="E16" i="29"/>
  <c r="D16" i="29"/>
  <c r="C16" i="29"/>
  <c r="B16" i="29"/>
  <c r="A16" i="29"/>
  <c r="I15" i="29"/>
  <c r="H15" i="29"/>
  <c r="G15" i="29"/>
  <c r="E15" i="29"/>
  <c r="D15" i="29"/>
  <c r="C15" i="29"/>
  <c r="B15" i="29"/>
  <c r="A15" i="29"/>
  <c r="I14" i="29"/>
  <c r="H14" i="29"/>
  <c r="G14" i="29"/>
  <c r="E14" i="29"/>
  <c r="D14" i="29"/>
  <c r="C14" i="29"/>
  <c r="B14" i="29"/>
  <c r="A14" i="29"/>
  <c r="I13" i="29"/>
  <c r="H13" i="29"/>
  <c r="G13" i="29"/>
  <c r="E13" i="29"/>
  <c r="D13" i="29"/>
  <c r="C13" i="29"/>
  <c r="B13" i="29"/>
  <c r="A13" i="29"/>
  <c r="I12" i="29"/>
  <c r="H12" i="29"/>
  <c r="G12" i="29"/>
  <c r="E12" i="29"/>
  <c r="D12" i="29"/>
  <c r="C12" i="29"/>
  <c r="B12" i="29"/>
  <c r="A12" i="29"/>
  <c r="I11" i="29"/>
  <c r="H11" i="29"/>
  <c r="G11" i="29"/>
  <c r="E11" i="29"/>
  <c r="D11" i="29"/>
  <c r="C11" i="29"/>
  <c r="B11" i="29"/>
  <c r="A11" i="29"/>
  <c r="I10" i="29"/>
  <c r="H10" i="29"/>
  <c r="G10" i="29"/>
  <c r="E10" i="29"/>
  <c r="D10" i="29"/>
  <c r="C10" i="29"/>
  <c r="B10" i="29"/>
  <c r="A10" i="29"/>
  <c r="I9" i="29"/>
  <c r="H9" i="29"/>
  <c r="G9" i="29"/>
  <c r="E9" i="29"/>
  <c r="D9" i="29"/>
  <c r="C9" i="29"/>
  <c r="B9" i="29"/>
  <c r="A9" i="29"/>
  <c r="I8" i="29"/>
  <c r="H8" i="29"/>
  <c r="G8" i="29"/>
  <c r="E8" i="29"/>
  <c r="D8" i="29"/>
  <c r="C8" i="29"/>
  <c r="B8" i="29"/>
  <c r="A8" i="29"/>
  <c r="I7" i="29"/>
  <c r="H7" i="29"/>
  <c r="G7" i="29"/>
  <c r="E7" i="29"/>
  <c r="D7" i="29"/>
  <c r="C7" i="29"/>
  <c r="B7" i="29"/>
  <c r="A7" i="29"/>
  <c r="I6" i="29"/>
  <c r="H6" i="29"/>
  <c r="G6" i="29"/>
  <c r="E6" i="29"/>
  <c r="D6" i="29"/>
  <c r="C6" i="29"/>
  <c r="B6" i="29"/>
  <c r="A6" i="29"/>
  <c r="A1" i="29"/>
  <c r="D21" i="35"/>
  <c r="D20" i="35"/>
  <c r="C20" i="35"/>
  <c r="B20" i="35"/>
  <c r="A20" i="35"/>
  <c r="E19" i="35"/>
  <c r="D19" i="35"/>
  <c r="C19" i="35"/>
  <c r="B19" i="35"/>
  <c r="A19" i="35"/>
  <c r="E16" i="35"/>
  <c r="D16" i="35"/>
  <c r="C16" i="35"/>
  <c r="B16" i="35"/>
  <c r="E15" i="35"/>
  <c r="D15" i="35"/>
  <c r="C15" i="35"/>
  <c r="B15" i="35"/>
  <c r="E14" i="35"/>
  <c r="D14" i="35"/>
  <c r="C14" i="35"/>
  <c r="B14" i="35"/>
  <c r="E13" i="35"/>
  <c r="D13" i="35"/>
  <c r="C13" i="35"/>
  <c r="B13" i="35"/>
  <c r="E7" i="35"/>
  <c r="D7" i="35"/>
  <c r="C7" i="35"/>
  <c r="B7" i="35"/>
  <c r="E6" i="35"/>
  <c r="D6" i="35"/>
  <c r="C6" i="35"/>
  <c r="B6" i="35"/>
  <c r="E5" i="35"/>
  <c r="D5" i="35"/>
  <c r="C5" i="35"/>
  <c r="B5" i="35"/>
  <c r="A1" i="35"/>
  <c r="E30" i="63"/>
  <c r="E29" i="63"/>
  <c r="B29" i="63"/>
  <c r="A29" i="63"/>
  <c r="C28" i="63"/>
  <c r="E24" i="63"/>
  <c r="D24" i="63"/>
  <c r="C24" i="63"/>
  <c r="B24" i="63"/>
  <c r="D23" i="63"/>
  <c r="C23" i="63"/>
  <c r="B23" i="63"/>
  <c r="D22" i="63"/>
  <c r="C22" i="63"/>
  <c r="B22" i="63"/>
  <c r="B20" i="63"/>
  <c r="C19" i="63"/>
  <c r="D17" i="63"/>
  <c r="C17" i="63"/>
  <c r="B17" i="63"/>
  <c r="D16" i="63"/>
  <c r="C16" i="63"/>
  <c r="B16" i="63"/>
  <c r="D15" i="63"/>
  <c r="C15" i="63"/>
  <c r="B15" i="63"/>
  <c r="B13" i="63"/>
  <c r="C12" i="63"/>
  <c r="D10" i="63"/>
  <c r="C10" i="63"/>
  <c r="B10" i="63"/>
  <c r="D9" i="63"/>
  <c r="C9" i="63"/>
  <c r="B9" i="63"/>
  <c r="D8" i="63"/>
  <c r="C8" i="63"/>
  <c r="B8" i="63"/>
  <c r="B6" i="63"/>
  <c r="C5" i="63"/>
  <c r="A3" i="63"/>
  <c r="A1" i="63"/>
  <c r="D11" i="103"/>
  <c r="C11" i="103"/>
  <c r="D10" i="103"/>
  <c r="C10" i="103"/>
  <c r="E9" i="103"/>
  <c r="F9" i="103" s="1"/>
  <c r="D9" i="103"/>
  <c r="C9" i="103"/>
  <c r="D8" i="103"/>
  <c r="C8" i="103"/>
  <c r="F7" i="103"/>
  <c r="E7" i="103"/>
  <c r="D7" i="103"/>
  <c r="C7" i="103"/>
  <c r="D6" i="103"/>
  <c r="C6" i="103"/>
  <c r="A1" i="103"/>
  <c r="I23" i="33"/>
  <c r="H23" i="33"/>
  <c r="G23" i="33"/>
  <c r="F23" i="33"/>
  <c r="E23" i="33"/>
  <c r="D23" i="33"/>
  <c r="C23" i="33"/>
  <c r="A23" i="33"/>
  <c r="I22" i="33"/>
  <c r="H22" i="33"/>
  <c r="G22" i="33"/>
  <c r="F22" i="33"/>
  <c r="E22" i="33"/>
  <c r="D22" i="33"/>
  <c r="C22" i="33"/>
  <c r="B22" i="33"/>
  <c r="A22" i="33"/>
  <c r="I21" i="33"/>
  <c r="H21" i="33"/>
  <c r="G21" i="33"/>
  <c r="F21" i="33"/>
  <c r="E21" i="33"/>
  <c r="D21" i="33"/>
  <c r="C21" i="33"/>
  <c r="B21" i="33"/>
  <c r="A21" i="33"/>
  <c r="I20" i="33"/>
  <c r="H20" i="33"/>
  <c r="G20" i="33"/>
  <c r="F20" i="33"/>
  <c r="E20" i="33"/>
  <c r="D20" i="33"/>
  <c r="C20" i="33"/>
  <c r="B20" i="33"/>
  <c r="A20" i="33"/>
  <c r="I19" i="33"/>
  <c r="H19" i="33"/>
  <c r="G19" i="33"/>
  <c r="F19" i="33"/>
  <c r="E19" i="33"/>
  <c r="D19" i="33"/>
  <c r="C19" i="33"/>
  <c r="B19" i="33"/>
  <c r="A19" i="33"/>
  <c r="I18" i="33"/>
  <c r="H18" i="33"/>
  <c r="G18" i="33"/>
  <c r="F18" i="33"/>
  <c r="E18" i="33"/>
  <c r="D18" i="33"/>
  <c r="C18" i="33"/>
  <c r="B18" i="33"/>
  <c r="A18" i="33"/>
  <c r="I17" i="33"/>
  <c r="H17" i="33"/>
  <c r="G17" i="33"/>
  <c r="F17" i="33"/>
  <c r="E17" i="33"/>
  <c r="D17" i="33"/>
  <c r="C17" i="33"/>
  <c r="B17" i="33"/>
  <c r="A17" i="33"/>
  <c r="I16" i="33"/>
  <c r="H16" i="33"/>
  <c r="G16" i="33"/>
  <c r="F16" i="33"/>
  <c r="E16" i="33"/>
  <c r="D16" i="33"/>
  <c r="C16" i="33"/>
  <c r="B16" i="33"/>
  <c r="A16" i="33"/>
  <c r="I15" i="33"/>
  <c r="H15" i="33"/>
  <c r="G15" i="33"/>
  <c r="F15" i="33"/>
  <c r="E15" i="33"/>
  <c r="D15" i="33"/>
  <c r="C15" i="33"/>
  <c r="B15" i="33"/>
  <c r="A15" i="33"/>
  <c r="I14" i="33"/>
  <c r="H14" i="33"/>
  <c r="G14" i="33"/>
  <c r="F14" i="33"/>
  <c r="E14" i="33"/>
  <c r="D14" i="33"/>
  <c r="C14" i="33"/>
  <c r="B14" i="33"/>
  <c r="A14" i="33"/>
  <c r="I13" i="33"/>
  <c r="H13" i="33"/>
  <c r="G13" i="33"/>
  <c r="F13" i="33"/>
  <c r="E13" i="33"/>
  <c r="D13" i="33"/>
  <c r="C13" i="33"/>
  <c r="B13" i="33"/>
  <c r="A13" i="33"/>
  <c r="I12" i="33"/>
  <c r="H12" i="33"/>
  <c r="G12" i="33"/>
  <c r="F12" i="33"/>
  <c r="E12" i="33"/>
  <c r="D12" i="33"/>
  <c r="C12" i="33"/>
  <c r="B12" i="33"/>
  <c r="A12" i="33"/>
  <c r="I11" i="33"/>
  <c r="H11" i="33"/>
  <c r="G11" i="33"/>
  <c r="F11" i="33"/>
  <c r="E11" i="33"/>
  <c r="D11" i="33"/>
  <c r="C11" i="33"/>
  <c r="B11" i="33"/>
  <c r="A11" i="33"/>
  <c r="I10" i="33"/>
  <c r="H10" i="33"/>
  <c r="G10" i="33"/>
  <c r="F10" i="33"/>
  <c r="E10" i="33"/>
  <c r="D10" i="33"/>
  <c r="C10" i="33"/>
  <c r="B10" i="33"/>
  <c r="A10" i="33"/>
  <c r="I9" i="33"/>
  <c r="H9" i="33"/>
  <c r="G9" i="33"/>
  <c r="F9" i="33"/>
  <c r="E9" i="33"/>
  <c r="D9" i="33"/>
  <c r="C9" i="33"/>
  <c r="B9" i="33"/>
  <c r="A9" i="33"/>
  <c r="I8" i="33"/>
  <c r="H8" i="33"/>
  <c r="G8" i="33"/>
  <c r="F8" i="33"/>
  <c r="E8" i="33"/>
  <c r="D8" i="33"/>
  <c r="C8" i="33"/>
  <c r="B8" i="33"/>
  <c r="A8" i="33"/>
  <c r="I7" i="33"/>
  <c r="H7" i="33"/>
  <c r="G7" i="33"/>
  <c r="F7" i="33"/>
  <c r="E7" i="33"/>
  <c r="D7" i="33"/>
  <c r="C7" i="33"/>
  <c r="B7" i="33"/>
  <c r="A7" i="33"/>
  <c r="I6" i="33"/>
  <c r="H6" i="33"/>
  <c r="G6" i="33"/>
  <c r="F6" i="33"/>
  <c r="E6" i="33"/>
  <c r="D6" i="33"/>
  <c r="C6" i="33"/>
  <c r="B6" i="33"/>
  <c r="A6" i="33"/>
  <c r="C4" i="33"/>
  <c r="A1" i="33"/>
  <c r="Z25" i="32"/>
  <c r="Y25" i="32"/>
  <c r="X25" i="32"/>
  <c r="W25" i="32"/>
  <c r="V25" i="32"/>
  <c r="U25" i="32"/>
  <c r="T25" i="32"/>
  <c r="S25" i="32"/>
  <c r="R25" i="32"/>
  <c r="Q25" i="32"/>
  <c r="P25" i="32"/>
  <c r="O25" i="32"/>
  <c r="N25" i="32"/>
  <c r="M25" i="32"/>
  <c r="L25" i="32"/>
  <c r="K25" i="32"/>
  <c r="J25" i="32"/>
  <c r="I25" i="32"/>
  <c r="H25" i="32"/>
  <c r="G25" i="32"/>
  <c r="F25" i="32"/>
  <c r="E25" i="32"/>
  <c r="D25" i="32"/>
  <c r="C25" i="32"/>
  <c r="A25" i="32"/>
  <c r="Z24" i="32"/>
  <c r="Y24" i="32"/>
  <c r="X24" i="32"/>
  <c r="W24" i="32"/>
  <c r="V24" i="32"/>
  <c r="U24" i="32"/>
  <c r="T24" i="32"/>
  <c r="S24" i="32"/>
  <c r="R24" i="32"/>
  <c r="Q24" i="32"/>
  <c r="P24" i="32"/>
  <c r="O24" i="32"/>
  <c r="N24" i="32"/>
  <c r="M24" i="32"/>
  <c r="L24" i="32"/>
  <c r="K24" i="32"/>
  <c r="J24" i="32"/>
  <c r="I24" i="32"/>
  <c r="H24" i="32"/>
  <c r="G24" i="32"/>
  <c r="F24" i="32"/>
  <c r="E24" i="32"/>
  <c r="D24" i="32"/>
  <c r="C24" i="32"/>
  <c r="B24" i="32"/>
  <c r="A24" i="32"/>
  <c r="Z23" i="32"/>
  <c r="Y23" i="32"/>
  <c r="X23" i="32"/>
  <c r="W23" i="32"/>
  <c r="V23" i="32"/>
  <c r="U23" i="32"/>
  <c r="T23" i="32"/>
  <c r="S23" i="32"/>
  <c r="R23" i="32"/>
  <c r="Q23" i="32"/>
  <c r="P23" i="32"/>
  <c r="O23" i="32"/>
  <c r="N23" i="32"/>
  <c r="M23" i="32"/>
  <c r="L23" i="32"/>
  <c r="K23" i="32"/>
  <c r="J23" i="32"/>
  <c r="I23" i="32"/>
  <c r="H23" i="32"/>
  <c r="G23" i="32"/>
  <c r="F23" i="32"/>
  <c r="E23" i="32"/>
  <c r="D23" i="32"/>
  <c r="C23" i="32"/>
  <c r="B23" i="32"/>
  <c r="A23" i="32"/>
  <c r="Z22" i="32"/>
  <c r="Y22" i="32"/>
  <c r="X22" i="32"/>
  <c r="W22" i="32"/>
  <c r="V22" i="32"/>
  <c r="U22" i="32"/>
  <c r="T22" i="32"/>
  <c r="S22" i="32"/>
  <c r="R22" i="32"/>
  <c r="Q22" i="32"/>
  <c r="P22" i="32"/>
  <c r="O22" i="32"/>
  <c r="N22" i="32"/>
  <c r="M22" i="32"/>
  <c r="L22" i="32"/>
  <c r="K22" i="32"/>
  <c r="J22" i="32"/>
  <c r="I22" i="32"/>
  <c r="H22" i="32"/>
  <c r="G22" i="32"/>
  <c r="F22" i="32"/>
  <c r="E22" i="32"/>
  <c r="D22" i="32"/>
  <c r="C22" i="32"/>
  <c r="B22" i="32"/>
  <c r="A22" i="32"/>
  <c r="Z21" i="32"/>
  <c r="Y21" i="32"/>
  <c r="X21" i="32"/>
  <c r="W21" i="32"/>
  <c r="V21" i="32"/>
  <c r="U21" i="32"/>
  <c r="T21" i="32"/>
  <c r="S21" i="32"/>
  <c r="R21" i="32"/>
  <c r="Q21" i="32"/>
  <c r="P21" i="32"/>
  <c r="O21" i="32"/>
  <c r="N21" i="32"/>
  <c r="M21" i="32"/>
  <c r="L21" i="32"/>
  <c r="K21" i="32"/>
  <c r="J21" i="32"/>
  <c r="I21" i="32"/>
  <c r="H21" i="32"/>
  <c r="G21" i="32"/>
  <c r="F21" i="32"/>
  <c r="E21" i="32"/>
  <c r="D21" i="32"/>
  <c r="C21" i="32"/>
  <c r="B21" i="32"/>
  <c r="A21" i="32"/>
  <c r="Z20" i="32"/>
  <c r="Y20" i="32"/>
  <c r="X20" i="32"/>
  <c r="W20" i="32"/>
  <c r="V20" i="32"/>
  <c r="U20" i="32"/>
  <c r="T20" i="32"/>
  <c r="S20" i="32"/>
  <c r="R20" i="32"/>
  <c r="Q20" i="32"/>
  <c r="P20" i="32"/>
  <c r="O20" i="32"/>
  <c r="N20" i="32"/>
  <c r="M20" i="32"/>
  <c r="L20" i="32"/>
  <c r="K20" i="32"/>
  <c r="J20" i="32"/>
  <c r="I20" i="32"/>
  <c r="H20" i="32"/>
  <c r="G20" i="32"/>
  <c r="F20" i="32"/>
  <c r="E20" i="32"/>
  <c r="D20" i="32"/>
  <c r="C20" i="32"/>
  <c r="B20" i="32"/>
  <c r="A20" i="32"/>
  <c r="Z19" i="32"/>
  <c r="Y19" i="32"/>
  <c r="X19" i="32"/>
  <c r="W19" i="32"/>
  <c r="V19" i="32"/>
  <c r="U19" i="32"/>
  <c r="T19" i="32"/>
  <c r="S19" i="32"/>
  <c r="R19" i="32"/>
  <c r="Q19" i="32"/>
  <c r="P19" i="32"/>
  <c r="O19" i="32"/>
  <c r="N19" i="32"/>
  <c r="M19" i="32"/>
  <c r="L19" i="32"/>
  <c r="K19" i="32"/>
  <c r="J19" i="32"/>
  <c r="I19" i="32"/>
  <c r="H19" i="32"/>
  <c r="G19" i="32"/>
  <c r="F19" i="32"/>
  <c r="E19" i="32"/>
  <c r="D19" i="32"/>
  <c r="C19" i="32"/>
  <c r="B19" i="32"/>
  <c r="A19" i="32"/>
  <c r="Z18" i="32"/>
  <c r="Y18" i="32"/>
  <c r="X18" i="32"/>
  <c r="W18" i="32"/>
  <c r="V18" i="32"/>
  <c r="U18" i="32"/>
  <c r="T18" i="32"/>
  <c r="S18" i="32"/>
  <c r="R18" i="32"/>
  <c r="Q18" i="32"/>
  <c r="P18" i="32"/>
  <c r="O18" i="32"/>
  <c r="N18" i="32"/>
  <c r="M18" i="32"/>
  <c r="L18" i="32"/>
  <c r="K18" i="32"/>
  <c r="J18" i="32"/>
  <c r="I18" i="32"/>
  <c r="H18" i="32"/>
  <c r="G18" i="32"/>
  <c r="F18" i="32"/>
  <c r="E18" i="32"/>
  <c r="D18" i="32"/>
  <c r="C18" i="32"/>
  <c r="B18" i="32"/>
  <c r="A18" i="32"/>
  <c r="Z17" i="32"/>
  <c r="Y17" i="32"/>
  <c r="X17" i="32"/>
  <c r="W17" i="32"/>
  <c r="V17" i="32"/>
  <c r="U17" i="32"/>
  <c r="T17" i="32"/>
  <c r="S17" i="32"/>
  <c r="R17" i="32"/>
  <c r="Q17" i="32"/>
  <c r="P17" i="32"/>
  <c r="O17" i="32"/>
  <c r="N17" i="32"/>
  <c r="M17" i="32"/>
  <c r="L17" i="32"/>
  <c r="K17" i="32"/>
  <c r="J17" i="32"/>
  <c r="I17" i="32"/>
  <c r="H17" i="32"/>
  <c r="G17" i="32"/>
  <c r="F17" i="32"/>
  <c r="E17" i="32"/>
  <c r="D17" i="32"/>
  <c r="C17" i="32"/>
  <c r="B17" i="32"/>
  <c r="A17" i="32"/>
  <c r="Z16" i="32"/>
  <c r="Y16" i="32"/>
  <c r="X16" i="32"/>
  <c r="W16" i="32"/>
  <c r="V16" i="32"/>
  <c r="U16" i="32"/>
  <c r="T16" i="32"/>
  <c r="S16" i="32"/>
  <c r="R16" i="32"/>
  <c r="Q16" i="32"/>
  <c r="P16" i="32"/>
  <c r="O16" i="32"/>
  <c r="N16" i="32"/>
  <c r="M16" i="32"/>
  <c r="L16" i="32"/>
  <c r="K16" i="32"/>
  <c r="J16" i="32"/>
  <c r="I16" i="32"/>
  <c r="H16" i="32"/>
  <c r="G16" i="32"/>
  <c r="F16" i="32"/>
  <c r="E16" i="32"/>
  <c r="D16" i="32"/>
  <c r="C16" i="32"/>
  <c r="B16" i="32"/>
  <c r="A16" i="32"/>
  <c r="Z15" i="32"/>
  <c r="Y15" i="32"/>
  <c r="X15" i="32"/>
  <c r="W15" i="32"/>
  <c r="V15" i="32"/>
  <c r="U15" i="32"/>
  <c r="T15" i="32"/>
  <c r="S15" i="32"/>
  <c r="R15" i="32"/>
  <c r="Q15" i="32"/>
  <c r="P15" i="32"/>
  <c r="O15" i="32"/>
  <c r="N15" i="32"/>
  <c r="M15" i="32"/>
  <c r="L15" i="32"/>
  <c r="K15" i="32"/>
  <c r="J15" i="32"/>
  <c r="I15" i="32"/>
  <c r="H15" i="32"/>
  <c r="G15" i="32"/>
  <c r="F15" i="32"/>
  <c r="E15" i="32"/>
  <c r="D15" i="32"/>
  <c r="C15" i="32"/>
  <c r="B15" i="32"/>
  <c r="A15" i="32"/>
  <c r="Z14" i="32"/>
  <c r="Y14" i="32"/>
  <c r="X14" i="32"/>
  <c r="W14" i="32"/>
  <c r="V14" i="32"/>
  <c r="U14" i="32"/>
  <c r="T14" i="32"/>
  <c r="S14" i="32"/>
  <c r="R14" i="32"/>
  <c r="Q14" i="32"/>
  <c r="P14" i="32"/>
  <c r="O14" i="32"/>
  <c r="N14" i="32"/>
  <c r="M14" i="32"/>
  <c r="L14" i="32"/>
  <c r="K14" i="32"/>
  <c r="J14" i="32"/>
  <c r="I14" i="32"/>
  <c r="H14" i="32"/>
  <c r="G14" i="32"/>
  <c r="F14" i="32"/>
  <c r="E14" i="32"/>
  <c r="D14" i="32"/>
  <c r="C14" i="32"/>
  <c r="B14" i="32"/>
  <c r="A14" i="32"/>
  <c r="Z13" i="32"/>
  <c r="Y13" i="32"/>
  <c r="X13" i="32"/>
  <c r="W13" i="32"/>
  <c r="V13" i="32"/>
  <c r="U13" i="32"/>
  <c r="T13" i="32"/>
  <c r="S13" i="32"/>
  <c r="R13" i="32"/>
  <c r="Q13" i="32"/>
  <c r="P13" i="32"/>
  <c r="O13" i="32"/>
  <c r="N13" i="32"/>
  <c r="M13" i="32"/>
  <c r="L13" i="32"/>
  <c r="K13" i="32"/>
  <c r="J13" i="32"/>
  <c r="I13" i="32"/>
  <c r="H13" i="32"/>
  <c r="G13" i="32"/>
  <c r="F13" i="32"/>
  <c r="E13" i="32"/>
  <c r="D13" i="32"/>
  <c r="C13" i="32"/>
  <c r="B13" i="32"/>
  <c r="A13" i="32"/>
  <c r="Z12" i="32"/>
  <c r="Y12" i="32"/>
  <c r="X12" i="32"/>
  <c r="W12" i="32"/>
  <c r="V12" i="32"/>
  <c r="U12" i="32"/>
  <c r="T12" i="32"/>
  <c r="S12" i="32"/>
  <c r="R12" i="32"/>
  <c r="Q12" i="32"/>
  <c r="P12" i="32"/>
  <c r="O12" i="32"/>
  <c r="N12" i="32"/>
  <c r="M12" i="32"/>
  <c r="L12" i="32"/>
  <c r="K12" i="32"/>
  <c r="J12" i="32"/>
  <c r="I12" i="32"/>
  <c r="H12" i="32"/>
  <c r="G12" i="32"/>
  <c r="F12" i="32"/>
  <c r="E12" i="32"/>
  <c r="D12" i="32"/>
  <c r="C12" i="32"/>
  <c r="B12" i="32"/>
  <c r="A12" i="32"/>
  <c r="Z11" i="32"/>
  <c r="Y11" i="32"/>
  <c r="X11" i="32"/>
  <c r="W11" i="32"/>
  <c r="V11" i="32"/>
  <c r="U11" i="32"/>
  <c r="T11" i="32"/>
  <c r="S11" i="32"/>
  <c r="R11" i="32"/>
  <c r="Q11" i="32"/>
  <c r="P11" i="32"/>
  <c r="O11" i="32"/>
  <c r="N11" i="32"/>
  <c r="M11" i="32"/>
  <c r="L11" i="32"/>
  <c r="K11" i="32"/>
  <c r="J11" i="32"/>
  <c r="I11" i="32"/>
  <c r="H11" i="32"/>
  <c r="G11" i="32"/>
  <c r="F11" i="32"/>
  <c r="E11" i="32"/>
  <c r="D11" i="32"/>
  <c r="C11" i="32"/>
  <c r="B11" i="32"/>
  <c r="A11" i="32"/>
  <c r="Z10" i="32"/>
  <c r="Y10" i="32"/>
  <c r="X10" i="32"/>
  <c r="W10" i="32"/>
  <c r="V10" i="32"/>
  <c r="U10" i="32"/>
  <c r="T10" i="32"/>
  <c r="S10" i="32"/>
  <c r="R10" i="32"/>
  <c r="Q10" i="32"/>
  <c r="P10" i="32"/>
  <c r="O10" i="32"/>
  <c r="N10" i="32"/>
  <c r="M10" i="32"/>
  <c r="L10" i="32"/>
  <c r="K10" i="32"/>
  <c r="J10" i="32"/>
  <c r="I10" i="32"/>
  <c r="H10" i="32"/>
  <c r="G10" i="32"/>
  <c r="F10" i="32"/>
  <c r="E10" i="32"/>
  <c r="D10" i="32"/>
  <c r="C10" i="32"/>
  <c r="B10" i="32"/>
  <c r="A10" i="32"/>
  <c r="Z9" i="32"/>
  <c r="Y9" i="32"/>
  <c r="X9" i="32"/>
  <c r="W9" i="32"/>
  <c r="V9" i="32"/>
  <c r="U9" i="32"/>
  <c r="T9" i="32"/>
  <c r="S9" i="32"/>
  <c r="R9" i="32"/>
  <c r="Q9" i="32"/>
  <c r="P9" i="32"/>
  <c r="O9" i="32"/>
  <c r="N9" i="32"/>
  <c r="M9" i="32"/>
  <c r="L9" i="32"/>
  <c r="K9" i="32"/>
  <c r="J9" i="32"/>
  <c r="I9" i="32"/>
  <c r="H9" i="32"/>
  <c r="G9" i="32"/>
  <c r="F9" i="32"/>
  <c r="E9" i="32"/>
  <c r="D9" i="32"/>
  <c r="C9" i="32"/>
  <c r="B9" i="32"/>
  <c r="A9" i="32"/>
  <c r="Z8" i="32"/>
  <c r="Y8" i="32"/>
  <c r="X8" i="32"/>
  <c r="W8" i="32"/>
  <c r="V8" i="32"/>
  <c r="U8" i="32"/>
  <c r="T8" i="32"/>
  <c r="S8" i="32"/>
  <c r="R8" i="32"/>
  <c r="Q8" i="32"/>
  <c r="P8" i="32"/>
  <c r="O8" i="32"/>
  <c r="N8" i="32"/>
  <c r="M8" i="32"/>
  <c r="L8" i="32"/>
  <c r="K8" i="32"/>
  <c r="J8" i="32"/>
  <c r="I8" i="32"/>
  <c r="H8" i="32"/>
  <c r="G8" i="32"/>
  <c r="F8" i="32"/>
  <c r="E8" i="32"/>
  <c r="D8" i="32"/>
  <c r="C8" i="32"/>
  <c r="B8" i="32"/>
  <c r="A8" i="32"/>
  <c r="O6" i="32"/>
  <c r="C6" i="32"/>
  <c r="A3" i="32"/>
  <c r="A1" i="32"/>
  <c r="L24" i="30"/>
  <c r="K24" i="30"/>
  <c r="J24" i="30"/>
  <c r="I24" i="30"/>
  <c r="H24" i="30"/>
  <c r="G24" i="30"/>
  <c r="F24" i="30"/>
  <c r="E24" i="30"/>
  <c r="D24" i="30"/>
  <c r="C24" i="30"/>
  <c r="A24" i="30"/>
  <c r="L23" i="30"/>
  <c r="K23" i="30"/>
  <c r="J23" i="30"/>
  <c r="I23" i="30"/>
  <c r="H23" i="30"/>
  <c r="G23" i="30"/>
  <c r="F23" i="30"/>
  <c r="E23" i="30"/>
  <c r="D23" i="30"/>
  <c r="C23" i="30"/>
  <c r="B23" i="30"/>
  <c r="A23" i="30"/>
  <c r="L22" i="30"/>
  <c r="K22" i="30"/>
  <c r="J22" i="30"/>
  <c r="I22" i="30"/>
  <c r="H22" i="30"/>
  <c r="G22" i="30"/>
  <c r="F22" i="30"/>
  <c r="E22" i="30"/>
  <c r="D22" i="30"/>
  <c r="C22" i="30"/>
  <c r="B22" i="30"/>
  <c r="A22" i="30"/>
  <c r="L21" i="30"/>
  <c r="K21" i="30"/>
  <c r="J21" i="30"/>
  <c r="I21" i="30"/>
  <c r="H21" i="30"/>
  <c r="G21" i="30"/>
  <c r="F21" i="30"/>
  <c r="E21" i="30"/>
  <c r="D21" i="30"/>
  <c r="C21" i="30"/>
  <c r="B21" i="30"/>
  <c r="A21" i="30"/>
  <c r="L20" i="30"/>
  <c r="K20" i="30"/>
  <c r="J20" i="30"/>
  <c r="I20" i="30"/>
  <c r="H20" i="30"/>
  <c r="G20" i="30"/>
  <c r="F20" i="30"/>
  <c r="E20" i="30"/>
  <c r="D20" i="30"/>
  <c r="C20" i="30"/>
  <c r="B20" i="30"/>
  <c r="A20" i="30"/>
  <c r="L19" i="30"/>
  <c r="K19" i="30"/>
  <c r="J19" i="30"/>
  <c r="I19" i="30"/>
  <c r="H19" i="30"/>
  <c r="G19" i="30"/>
  <c r="F19" i="30"/>
  <c r="E19" i="30"/>
  <c r="D19" i="30"/>
  <c r="C19" i="30"/>
  <c r="B19" i="30"/>
  <c r="A19" i="30"/>
  <c r="L18" i="30"/>
  <c r="K18" i="30"/>
  <c r="J18" i="30"/>
  <c r="I18" i="30"/>
  <c r="H18" i="30"/>
  <c r="G18" i="30"/>
  <c r="F18" i="30"/>
  <c r="E18" i="30"/>
  <c r="D18" i="30"/>
  <c r="C18" i="30"/>
  <c r="B18" i="30"/>
  <c r="A18" i="30"/>
  <c r="L17" i="30"/>
  <c r="K17" i="30"/>
  <c r="J17" i="30"/>
  <c r="I17" i="30"/>
  <c r="H17" i="30"/>
  <c r="G17" i="30"/>
  <c r="F17" i="30"/>
  <c r="E17" i="30"/>
  <c r="D17" i="30"/>
  <c r="C17" i="30"/>
  <c r="B17" i="30"/>
  <c r="A17" i="30"/>
  <c r="L16" i="30"/>
  <c r="K16" i="30"/>
  <c r="J16" i="30"/>
  <c r="I16" i="30"/>
  <c r="H16" i="30"/>
  <c r="G16" i="30"/>
  <c r="F16" i="30"/>
  <c r="E16" i="30"/>
  <c r="D16" i="30"/>
  <c r="C16" i="30"/>
  <c r="B16" i="30"/>
  <c r="A16" i="30"/>
  <c r="L15" i="30"/>
  <c r="K15" i="30"/>
  <c r="J15" i="30"/>
  <c r="I15" i="30"/>
  <c r="H15" i="30"/>
  <c r="G15" i="30"/>
  <c r="F15" i="30"/>
  <c r="E15" i="30"/>
  <c r="D15" i="30"/>
  <c r="C15" i="30"/>
  <c r="B15" i="30"/>
  <c r="A15" i="30"/>
  <c r="L14" i="30"/>
  <c r="K14" i="30"/>
  <c r="J14" i="30"/>
  <c r="I14" i="30"/>
  <c r="H14" i="30"/>
  <c r="G14" i="30"/>
  <c r="F14" i="30"/>
  <c r="E14" i="30"/>
  <c r="D14" i="30"/>
  <c r="C14" i="30"/>
  <c r="B14" i="30"/>
  <c r="A14" i="30"/>
  <c r="L13" i="30"/>
  <c r="K13" i="30"/>
  <c r="J13" i="30"/>
  <c r="I13" i="30"/>
  <c r="H13" i="30"/>
  <c r="G13" i="30"/>
  <c r="F13" i="30"/>
  <c r="E13" i="30"/>
  <c r="D13" i="30"/>
  <c r="C13" i="30"/>
  <c r="B13" i="30"/>
  <c r="A13" i="30"/>
  <c r="L12" i="30"/>
  <c r="K12" i="30"/>
  <c r="J12" i="30"/>
  <c r="I12" i="30"/>
  <c r="H12" i="30"/>
  <c r="G12" i="30"/>
  <c r="F12" i="30"/>
  <c r="E12" i="30"/>
  <c r="D12" i="30"/>
  <c r="C12" i="30"/>
  <c r="B12" i="30"/>
  <c r="A12" i="30"/>
  <c r="L11" i="30"/>
  <c r="K11" i="30"/>
  <c r="J11" i="30"/>
  <c r="I11" i="30"/>
  <c r="H11" i="30"/>
  <c r="G11" i="30"/>
  <c r="F11" i="30"/>
  <c r="E11" i="30"/>
  <c r="D11" i="30"/>
  <c r="C11" i="30"/>
  <c r="B11" i="30"/>
  <c r="A11" i="30"/>
  <c r="L10" i="30"/>
  <c r="K10" i="30"/>
  <c r="J10" i="30"/>
  <c r="I10" i="30"/>
  <c r="H10" i="30"/>
  <c r="G10" i="30"/>
  <c r="F10" i="30"/>
  <c r="E10" i="30"/>
  <c r="D10" i="30"/>
  <c r="C10" i="30"/>
  <c r="B10" i="30"/>
  <c r="A10" i="30"/>
  <c r="L9" i="30"/>
  <c r="K9" i="30"/>
  <c r="J9" i="30"/>
  <c r="I9" i="30"/>
  <c r="H9" i="30"/>
  <c r="G9" i="30"/>
  <c r="F9" i="30"/>
  <c r="E9" i="30"/>
  <c r="D9" i="30"/>
  <c r="C9" i="30"/>
  <c r="B9" i="30"/>
  <c r="A9" i="30"/>
  <c r="L8" i="30"/>
  <c r="K8" i="30"/>
  <c r="J8" i="30"/>
  <c r="I8" i="30"/>
  <c r="H8" i="30"/>
  <c r="G8" i="30"/>
  <c r="F8" i="30"/>
  <c r="E8" i="30"/>
  <c r="D8" i="30"/>
  <c r="C8" i="30"/>
  <c r="B8" i="30"/>
  <c r="A8" i="30"/>
  <c r="L7" i="30"/>
  <c r="K7" i="30"/>
  <c r="J7" i="30"/>
  <c r="I7" i="30"/>
  <c r="H7" i="30"/>
  <c r="G7" i="30"/>
  <c r="F7" i="30"/>
  <c r="E7" i="30"/>
  <c r="D7" i="30"/>
  <c r="C7" i="30"/>
  <c r="B7" i="30"/>
  <c r="A7" i="30"/>
  <c r="H5" i="30"/>
  <c r="C5" i="30"/>
  <c r="A3" i="30"/>
  <c r="A1" i="30"/>
  <c r="J23" i="31"/>
  <c r="I23" i="31"/>
  <c r="H23" i="31"/>
  <c r="G23" i="31"/>
  <c r="F23" i="31"/>
  <c r="E23" i="31"/>
  <c r="D23" i="31"/>
  <c r="C23" i="31"/>
  <c r="A23" i="31"/>
  <c r="J22" i="31"/>
  <c r="I22" i="31"/>
  <c r="H22" i="31"/>
  <c r="G22" i="31"/>
  <c r="F22" i="31"/>
  <c r="E22" i="31"/>
  <c r="D22" i="31"/>
  <c r="C22" i="31"/>
  <c r="B22" i="31"/>
  <c r="A22" i="31"/>
  <c r="J21" i="31"/>
  <c r="I21" i="31"/>
  <c r="H21" i="31"/>
  <c r="G21" i="31"/>
  <c r="F21" i="31"/>
  <c r="E21" i="31"/>
  <c r="D21" i="31"/>
  <c r="C21" i="31"/>
  <c r="B21" i="31"/>
  <c r="A21" i="31"/>
  <c r="J20" i="31"/>
  <c r="I20" i="31"/>
  <c r="H20" i="31"/>
  <c r="G20" i="31"/>
  <c r="F20" i="31"/>
  <c r="E20" i="31"/>
  <c r="D20" i="31"/>
  <c r="C20" i="31"/>
  <c r="B20" i="31"/>
  <c r="A20" i="31"/>
  <c r="J19" i="31"/>
  <c r="I19" i="31"/>
  <c r="H19" i="31"/>
  <c r="G19" i="31"/>
  <c r="F19" i="31"/>
  <c r="E19" i="31"/>
  <c r="D19" i="31"/>
  <c r="C19" i="31"/>
  <c r="B19" i="31"/>
  <c r="A19" i="31"/>
  <c r="J18" i="31"/>
  <c r="I18" i="31"/>
  <c r="H18" i="31"/>
  <c r="G18" i="31"/>
  <c r="F18" i="31"/>
  <c r="E18" i="31"/>
  <c r="D18" i="31"/>
  <c r="C18" i="31"/>
  <c r="B18" i="31"/>
  <c r="A18" i="31"/>
  <c r="J17" i="31"/>
  <c r="I17" i="31"/>
  <c r="H17" i="31"/>
  <c r="G17" i="31"/>
  <c r="F17" i="31"/>
  <c r="E17" i="31"/>
  <c r="D17" i="31"/>
  <c r="C17" i="31"/>
  <c r="B17" i="31"/>
  <c r="A17" i="31"/>
  <c r="J16" i="31"/>
  <c r="I16" i="31"/>
  <c r="H16" i="31"/>
  <c r="G16" i="31"/>
  <c r="F16" i="31"/>
  <c r="E16" i="31"/>
  <c r="D16" i="31"/>
  <c r="C16" i="31"/>
  <c r="B16" i="31"/>
  <c r="A16" i="31"/>
  <c r="J15" i="31"/>
  <c r="I15" i="31"/>
  <c r="H15" i="31"/>
  <c r="G15" i="31"/>
  <c r="F15" i="31"/>
  <c r="E15" i="31"/>
  <c r="D15" i="31"/>
  <c r="C15" i="31"/>
  <c r="B15" i="31"/>
  <c r="A15" i="31"/>
  <c r="J14" i="31"/>
  <c r="I14" i="31"/>
  <c r="H14" i="31"/>
  <c r="G14" i="31"/>
  <c r="F14" i="31"/>
  <c r="E14" i="31"/>
  <c r="D14" i="31"/>
  <c r="C14" i="31"/>
  <c r="B14" i="31"/>
  <c r="A14" i="31"/>
  <c r="J13" i="31"/>
  <c r="I13" i="31"/>
  <c r="H13" i="31"/>
  <c r="G13" i="31"/>
  <c r="F13" i="31"/>
  <c r="E13" i="31"/>
  <c r="D13" i="31"/>
  <c r="C13" i="31"/>
  <c r="B13" i="31"/>
  <c r="A13" i="31"/>
  <c r="J12" i="31"/>
  <c r="I12" i="31"/>
  <c r="H12" i="31"/>
  <c r="G12" i="31"/>
  <c r="F12" i="31"/>
  <c r="E12" i="31"/>
  <c r="D12" i="31"/>
  <c r="C12" i="31"/>
  <c r="B12" i="31"/>
  <c r="A12" i="31"/>
  <c r="J11" i="31"/>
  <c r="I11" i="31"/>
  <c r="H11" i="31"/>
  <c r="G11" i="31"/>
  <c r="F11" i="31"/>
  <c r="E11" i="31"/>
  <c r="D11" i="31"/>
  <c r="C11" i="31"/>
  <c r="B11" i="31"/>
  <c r="A11" i="31"/>
  <c r="J10" i="31"/>
  <c r="I10" i="31"/>
  <c r="H10" i="31"/>
  <c r="G10" i="31"/>
  <c r="F10" i="31"/>
  <c r="E10" i="31"/>
  <c r="D10" i="31"/>
  <c r="C10" i="31"/>
  <c r="B10" i="31"/>
  <c r="A10" i="31"/>
  <c r="J9" i="31"/>
  <c r="I9" i="31"/>
  <c r="H9" i="31"/>
  <c r="G9" i="31"/>
  <c r="F9" i="31"/>
  <c r="E9" i="31"/>
  <c r="D9" i="31"/>
  <c r="C9" i="31"/>
  <c r="B9" i="31"/>
  <c r="A9" i="31"/>
  <c r="J8" i="31"/>
  <c r="I8" i="31"/>
  <c r="H8" i="31"/>
  <c r="G8" i="31"/>
  <c r="F8" i="31"/>
  <c r="E8" i="31"/>
  <c r="D8" i="31"/>
  <c r="C8" i="31"/>
  <c r="B8" i="31"/>
  <c r="A8" i="31"/>
  <c r="J7" i="31"/>
  <c r="I7" i="31"/>
  <c r="H7" i="31"/>
  <c r="G7" i="31"/>
  <c r="F7" i="31"/>
  <c r="E7" i="31"/>
  <c r="D7" i="31"/>
  <c r="C7" i="31"/>
  <c r="B7" i="31"/>
  <c r="A7" i="31"/>
  <c r="J6" i="31"/>
  <c r="I6" i="31"/>
  <c r="H6" i="31"/>
  <c r="G6" i="31"/>
  <c r="F6" i="31"/>
  <c r="E6" i="31"/>
  <c r="D6" i="31"/>
  <c r="C6" i="31"/>
  <c r="B6" i="31"/>
  <c r="A6" i="31"/>
  <c r="I4" i="31"/>
  <c r="H4" i="31"/>
  <c r="C4" i="31"/>
  <c r="A3" i="31"/>
  <c r="A1" i="31"/>
  <c r="A24" i="58"/>
  <c r="T22" i="58"/>
  <c r="S22" i="58"/>
  <c r="R22" i="58"/>
  <c r="Q22" i="58"/>
  <c r="P22" i="58"/>
  <c r="O22" i="58"/>
  <c r="N22" i="58"/>
  <c r="M22" i="58"/>
  <c r="L22" i="58"/>
  <c r="K22" i="58"/>
  <c r="J22" i="58"/>
  <c r="I22" i="58"/>
  <c r="H22" i="58"/>
  <c r="G22" i="58"/>
  <c r="F22" i="58"/>
  <c r="E22" i="58"/>
  <c r="D22" i="58"/>
  <c r="C22" i="58"/>
  <c r="B22" i="58"/>
  <c r="A22" i="58"/>
  <c r="T21" i="58"/>
  <c r="S21" i="58"/>
  <c r="R21" i="58"/>
  <c r="Q21" i="58"/>
  <c r="P21" i="58"/>
  <c r="O21" i="58"/>
  <c r="N21" i="58"/>
  <c r="M21" i="58"/>
  <c r="L21" i="58"/>
  <c r="K21" i="58"/>
  <c r="J21" i="58"/>
  <c r="I21" i="58"/>
  <c r="H21" i="58"/>
  <c r="G21" i="58"/>
  <c r="F21" i="58"/>
  <c r="E21" i="58"/>
  <c r="D21" i="58"/>
  <c r="C21" i="58"/>
  <c r="B21" i="58"/>
  <c r="A21" i="58"/>
  <c r="T20" i="58"/>
  <c r="S20" i="58"/>
  <c r="R20" i="58"/>
  <c r="Q20" i="58"/>
  <c r="P20" i="58"/>
  <c r="O20" i="58"/>
  <c r="N20" i="58"/>
  <c r="M20" i="58"/>
  <c r="L20" i="58"/>
  <c r="K20" i="58"/>
  <c r="J20" i="58"/>
  <c r="I20" i="58"/>
  <c r="H20" i="58"/>
  <c r="G20" i="58"/>
  <c r="F20" i="58"/>
  <c r="E20" i="58"/>
  <c r="D20" i="58"/>
  <c r="C20" i="58"/>
  <c r="B20" i="58"/>
  <c r="A20" i="58"/>
  <c r="T19" i="58"/>
  <c r="S19" i="58"/>
  <c r="R19" i="58"/>
  <c r="Q19" i="58"/>
  <c r="P19" i="58"/>
  <c r="O19" i="58"/>
  <c r="N19" i="58"/>
  <c r="M19" i="58"/>
  <c r="L19" i="58"/>
  <c r="K19" i="58"/>
  <c r="J19" i="58"/>
  <c r="I19" i="58"/>
  <c r="H19" i="58"/>
  <c r="G19" i="58"/>
  <c r="F19" i="58"/>
  <c r="E19" i="58"/>
  <c r="D19" i="58"/>
  <c r="C19" i="58"/>
  <c r="B19" i="58"/>
  <c r="A19" i="58"/>
  <c r="T18" i="58"/>
  <c r="Q18" i="58"/>
  <c r="P18" i="58"/>
  <c r="O18" i="58"/>
  <c r="N18" i="58"/>
  <c r="L18" i="58"/>
  <c r="K18" i="58"/>
  <c r="J18" i="58"/>
  <c r="I18" i="58"/>
  <c r="M18" i="58" s="1"/>
  <c r="H18" i="58"/>
  <c r="E18" i="58"/>
  <c r="D18" i="58"/>
  <c r="C18" i="58"/>
  <c r="B18" i="58"/>
  <c r="A18" i="58"/>
  <c r="T17" i="58"/>
  <c r="R17" i="58"/>
  <c r="Q17" i="58"/>
  <c r="O17" i="58"/>
  <c r="N17" i="58"/>
  <c r="M17" i="58"/>
  <c r="L17" i="58"/>
  <c r="K17" i="58"/>
  <c r="J17" i="58"/>
  <c r="I17" i="58"/>
  <c r="H17" i="58"/>
  <c r="E17" i="58"/>
  <c r="D17" i="58"/>
  <c r="C17" i="58"/>
  <c r="B17" i="58"/>
  <c r="A17" i="58"/>
  <c r="T16" i="58"/>
  <c r="S16" i="58"/>
  <c r="R16" i="58"/>
  <c r="Q16" i="58"/>
  <c r="P16" i="58"/>
  <c r="O16" i="58"/>
  <c r="N16" i="58"/>
  <c r="M16" i="58"/>
  <c r="L16" i="58"/>
  <c r="K16" i="58"/>
  <c r="J16" i="58"/>
  <c r="I16" i="58"/>
  <c r="H16" i="58"/>
  <c r="G16" i="58"/>
  <c r="F16" i="58"/>
  <c r="E16" i="58"/>
  <c r="D16" i="58"/>
  <c r="C16" i="58"/>
  <c r="B16" i="58"/>
  <c r="A16" i="58"/>
  <c r="T15" i="58"/>
  <c r="S15" i="58"/>
  <c r="R15" i="58"/>
  <c r="Q15" i="58"/>
  <c r="P15" i="58"/>
  <c r="O15" i="58"/>
  <c r="N15" i="58"/>
  <c r="M15" i="58"/>
  <c r="L15" i="58"/>
  <c r="K15" i="58"/>
  <c r="J15" i="58"/>
  <c r="I15" i="58"/>
  <c r="H15" i="58"/>
  <c r="G15" i="58"/>
  <c r="F15" i="58"/>
  <c r="E15" i="58"/>
  <c r="D15" i="58"/>
  <c r="C15" i="58"/>
  <c r="B15" i="58"/>
  <c r="A15" i="58"/>
  <c r="T14" i="58"/>
  <c r="S14" i="58"/>
  <c r="R14" i="58"/>
  <c r="Q14" i="58"/>
  <c r="P14" i="58"/>
  <c r="O14" i="58"/>
  <c r="N14" i="58"/>
  <c r="M14" i="58"/>
  <c r="L14" i="58"/>
  <c r="K14" i="58"/>
  <c r="J14" i="58"/>
  <c r="I14" i="58"/>
  <c r="H14" i="58"/>
  <c r="G14" i="58"/>
  <c r="F14" i="58"/>
  <c r="E14" i="58"/>
  <c r="D14" i="58"/>
  <c r="C14" i="58"/>
  <c r="B14" i="58"/>
  <c r="A14" i="58"/>
  <c r="T13" i="58"/>
  <c r="S13" i="58"/>
  <c r="R13" i="58"/>
  <c r="Q13" i="58"/>
  <c r="P13" i="58"/>
  <c r="O13" i="58"/>
  <c r="N13" i="58"/>
  <c r="M13" i="58"/>
  <c r="L13" i="58"/>
  <c r="K13" i="58"/>
  <c r="J13" i="58"/>
  <c r="I13" i="58"/>
  <c r="H13" i="58"/>
  <c r="G13" i="58"/>
  <c r="F13" i="58"/>
  <c r="E13" i="58"/>
  <c r="D13" i="58"/>
  <c r="C13" i="58"/>
  <c r="B13" i="58"/>
  <c r="A13" i="58"/>
  <c r="T12" i="58"/>
  <c r="S12" i="58"/>
  <c r="R12" i="58"/>
  <c r="Q12" i="58"/>
  <c r="P12" i="58"/>
  <c r="O12" i="58"/>
  <c r="N12" i="58"/>
  <c r="M12" i="58"/>
  <c r="L12" i="58"/>
  <c r="K12" i="58"/>
  <c r="J12" i="58"/>
  <c r="I12" i="58"/>
  <c r="H12" i="58"/>
  <c r="G12" i="58"/>
  <c r="F12" i="58"/>
  <c r="E12" i="58"/>
  <c r="D12" i="58"/>
  <c r="C12" i="58"/>
  <c r="B12" i="58"/>
  <c r="A12" i="58"/>
  <c r="T11" i="58"/>
  <c r="S11" i="58"/>
  <c r="R11" i="58"/>
  <c r="Q11" i="58"/>
  <c r="P11" i="58"/>
  <c r="O11" i="58"/>
  <c r="N11" i="58"/>
  <c r="M11" i="58"/>
  <c r="L11" i="58"/>
  <c r="K11" i="58"/>
  <c r="J11" i="58"/>
  <c r="I11" i="58"/>
  <c r="H11" i="58"/>
  <c r="G11" i="58"/>
  <c r="F11" i="58"/>
  <c r="E11" i="58"/>
  <c r="D11" i="58"/>
  <c r="C11" i="58"/>
  <c r="B11" i="58"/>
  <c r="A11" i="58"/>
  <c r="T10" i="58"/>
  <c r="S10" i="58"/>
  <c r="R10" i="58"/>
  <c r="Q10" i="58"/>
  <c r="P10" i="58"/>
  <c r="O10" i="58"/>
  <c r="N10" i="58"/>
  <c r="M10" i="58"/>
  <c r="L10" i="58"/>
  <c r="K10" i="58"/>
  <c r="J10" i="58"/>
  <c r="I10" i="58"/>
  <c r="H10" i="58"/>
  <c r="G10" i="58"/>
  <c r="F10" i="58"/>
  <c r="E10" i="58"/>
  <c r="D10" i="58"/>
  <c r="C10" i="58"/>
  <c r="B10" i="58"/>
  <c r="A10" i="58"/>
  <c r="T9" i="58"/>
  <c r="S9" i="58"/>
  <c r="R9" i="58"/>
  <c r="Q9" i="58"/>
  <c r="P9" i="58"/>
  <c r="O9" i="58"/>
  <c r="N9" i="58"/>
  <c r="M9" i="58"/>
  <c r="L9" i="58"/>
  <c r="K9" i="58"/>
  <c r="J9" i="58"/>
  <c r="I9" i="58"/>
  <c r="H9" i="58"/>
  <c r="G9" i="58"/>
  <c r="F9" i="58"/>
  <c r="E9" i="58"/>
  <c r="D9" i="58"/>
  <c r="C9" i="58"/>
  <c r="B9" i="58"/>
  <c r="A9" i="58"/>
  <c r="T8" i="58"/>
  <c r="S8" i="58"/>
  <c r="R8" i="58"/>
  <c r="Q8" i="58"/>
  <c r="P8" i="58"/>
  <c r="O8" i="58"/>
  <c r="N8" i="58"/>
  <c r="M8" i="58"/>
  <c r="L8" i="58"/>
  <c r="K8" i="58"/>
  <c r="J8" i="58"/>
  <c r="I8" i="58"/>
  <c r="H8" i="58"/>
  <c r="G8" i="58"/>
  <c r="F8" i="58"/>
  <c r="E8" i="58"/>
  <c r="D8" i="58"/>
  <c r="C8" i="58"/>
  <c r="B8" i="58"/>
  <c r="A8" i="58"/>
  <c r="T7" i="58"/>
  <c r="S7" i="58"/>
  <c r="R7" i="58"/>
  <c r="Q7" i="58"/>
  <c r="P7" i="58"/>
  <c r="O7" i="58"/>
  <c r="N7" i="58"/>
  <c r="M7" i="58"/>
  <c r="L7" i="58"/>
  <c r="K7" i="58"/>
  <c r="J7" i="58"/>
  <c r="I7" i="58"/>
  <c r="H7" i="58"/>
  <c r="G7" i="58"/>
  <c r="F7" i="58"/>
  <c r="E7" i="58"/>
  <c r="D7" i="58"/>
  <c r="C7" i="58"/>
  <c r="B7" i="58"/>
  <c r="A7" i="58"/>
  <c r="T6" i="58"/>
  <c r="S6" i="58"/>
  <c r="R6" i="58"/>
  <c r="Q6" i="58"/>
  <c r="P6" i="58"/>
  <c r="O6" i="58"/>
  <c r="N6" i="58"/>
  <c r="M6" i="58"/>
  <c r="L6" i="58"/>
  <c r="K6" i="58"/>
  <c r="J6" i="58"/>
  <c r="I6" i="58"/>
  <c r="H6" i="58"/>
  <c r="G6" i="58"/>
  <c r="F6" i="58"/>
  <c r="E6" i="58"/>
  <c r="D6" i="58"/>
  <c r="C6" i="58"/>
  <c r="B6" i="58"/>
  <c r="A6" i="58"/>
  <c r="T5" i="58"/>
  <c r="O5" i="58"/>
  <c r="N5" i="58"/>
  <c r="L5" i="58"/>
  <c r="J5" i="58"/>
  <c r="F5" i="58"/>
  <c r="C5" i="58"/>
  <c r="A1" i="58"/>
  <c r="G31" i="65"/>
  <c r="B30" i="65"/>
  <c r="G28" i="65"/>
  <c r="C28" i="65"/>
  <c r="F32" i="65" s="1"/>
  <c r="C243" i="47" s="1"/>
  <c r="B27" i="65"/>
  <c r="B26" i="65"/>
  <c r="B25" i="65"/>
  <c r="B24" i="65"/>
  <c r="B23" i="65"/>
  <c r="B22" i="65"/>
  <c r="B21" i="65"/>
  <c r="B18" i="65"/>
  <c r="B15" i="65"/>
  <c r="B14" i="65"/>
  <c r="B9" i="65"/>
  <c r="B8" i="65"/>
  <c r="B7" i="65"/>
  <c r="B6" i="65"/>
  <c r="A1" i="65"/>
  <c r="G129" i="109"/>
  <c r="N128" i="109"/>
  <c r="M128" i="109"/>
  <c r="L128" i="109"/>
  <c r="K128" i="109"/>
  <c r="G126" i="109"/>
  <c r="N125" i="109"/>
  <c r="M125" i="109"/>
  <c r="L125" i="109"/>
  <c r="K125" i="109"/>
  <c r="N121" i="109"/>
  <c r="M121" i="109"/>
  <c r="L121" i="109"/>
  <c r="K121" i="109"/>
  <c r="N119" i="109"/>
  <c r="M119" i="109"/>
  <c r="L119" i="109"/>
  <c r="K119" i="109"/>
  <c r="G119" i="109"/>
  <c r="N117" i="109"/>
  <c r="M117" i="109"/>
  <c r="L117" i="109"/>
  <c r="K117" i="109"/>
  <c r="N113" i="109"/>
  <c r="M113" i="109"/>
  <c r="L113" i="109"/>
  <c r="K113" i="109"/>
  <c r="N111" i="109"/>
  <c r="M111" i="109"/>
  <c r="L111" i="109"/>
  <c r="K111" i="109"/>
  <c r="N109" i="109"/>
  <c r="M109" i="109"/>
  <c r="L109" i="109"/>
  <c r="K109" i="109"/>
  <c r="N107" i="109"/>
  <c r="M107" i="109"/>
  <c r="L107" i="109"/>
  <c r="K107" i="109"/>
  <c r="N105" i="109"/>
  <c r="M105" i="109"/>
  <c r="L105" i="109"/>
  <c r="K105" i="109"/>
  <c r="N103" i="109"/>
  <c r="M103" i="109"/>
  <c r="L103" i="109"/>
  <c r="K103" i="109"/>
  <c r="G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N17" i="109"/>
  <c r="M17" i="109"/>
  <c r="L17" i="109"/>
  <c r="K17" i="109"/>
  <c r="N15" i="109"/>
  <c r="M15" i="109"/>
  <c r="L15" i="109"/>
  <c r="K15" i="109"/>
  <c r="N13" i="109"/>
  <c r="M13" i="109"/>
  <c r="L13" i="109"/>
  <c r="K13" i="109"/>
  <c r="N8" i="109"/>
  <c r="G109" i="109" s="1"/>
  <c r="A6" i="109"/>
  <c r="G5" i="109"/>
  <c r="G92" i="108"/>
  <c r="N91" i="108"/>
  <c r="M91" i="108"/>
  <c r="L91" i="108"/>
  <c r="K91" i="108"/>
  <c r="G89" i="108"/>
  <c r="N88" i="108"/>
  <c r="M88" i="108"/>
  <c r="L88" i="108"/>
  <c r="K88" i="108"/>
  <c r="N84" i="108"/>
  <c r="M84" i="108"/>
  <c r="L84" i="108"/>
  <c r="K84" i="108"/>
  <c r="G84" i="108"/>
  <c r="N82" i="108"/>
  <c r="M82" i="108"/>
  <c r="L82" i="108"/>
  <c r="K82" i="108"/>
  <c r="G82" i="108"/>
  <c r="N80" i="108"/>
  <c r="M80" i="108"/>
  <c r="L80" i="108"/>
  <c r="K80" i="108"/>
  <c r="G80" i="108"/>
  <c r="N78" i="108"/>
  <c r="M78" i="108"/>
  <c r="L78" i="108"/>
  <c r="K78" i="108"/>
  <c r="G78" i="108"/>
  <c r="N73" i="108"/>
  <c r="M73" i="108"/>
  <c r="L73" i="108"/>
  <c r="K73" i="108"/>
  <c r="G73" i="108"/>
  <c r="N71" i="108"/>
  <c r="M71" i="108"/>
  <c r="L71" i="108"/>
  <c r="K71" i="108"/>
  <c r="G71" i="108"/>
  <c r="N69" i="108"/>
  <c r="M69" i="108"/>
  <c r="L69" i="108"/>
  <c r="K69" i="108"/>
  <c r="G69" i="108"/>
  <c r="N67" i="108"/>
  <c r="M67" i="108"/>
  <c r="L67" i="108"/>
  <c r="K67" i="108"/>
  <c r="G67" i="108"/>
  <c r="N65" i="108"/>
  <c r="M65" i="108"/>
  <c r="L65" i="108"/>
  <c r="K65" i="108"/>
  <c r="G65" i="108"/>
  <c r="N63" i="108"/>
  <c r="M63" i="108"/>
  <c r="L63" i="108"/>
  <c r="K63" i="108"/>
  <c r="G63" i="108"/>
  <c r="N59" i="108"/>
  <c r="M59" i="108"/>
  <c r="L59" i="108"/>
  <c r="K59" i="108"/>
  <c r="G59" i="108"/>
  <c r="N57" i="108"/>
  <c r="M57" i="108"/>
  <c r="L57" i="108"/>
  <c r="K57" i="108"/>
  <c r="G57" i="108"/>
  <c r="N55" i="108"/>
  <c r="M55" i="108"/>
  <c r="L55" i="108"/>
  <c r="K55" i="108"/>
  <c r="G55" i="108"/>
  <c r="N53" i="108"/>
  <c r="M53" i="108"/>
  <c r="L53" i="108"/>
  <c r="K53" i="108"/>
  <c r="G53" i="108"/>
  <c r="N51" i="108"/>
  <c r="M51" i="108"/>
  <c r="L51" i="108"/>
  <c r="K51" i="108"/>
  <c r="G51" i="108"/>
  <c r="N49" i="108"/>
  <c r="M49" i="108"/>
  <c r="L49" i="108"/>
  <c r="K49" i="108"/>
  <c r="G49" i="108"/>
  <c r="N47" i="108"/>
  <c r="M47" i="108"/>
  <c r="L47" i="108"/>
  <c r="K47" i="108"/>
  <c r="G47" i="108"/>
  <c r="N45" i="108"/>
  <c r="M45" i="108"/>
  <c r="L45" i="108"/>
  <c r="K45" i="108"/>
  <c r="G45" i="108"/>
  <c r="N43" i="108"/>
  <c r="M43" i="108"/>
  <c r="L43" i="108"/>
  <c r="K43" i="108"/>
  <c r="G43" i="108"/>
  <c r="N41" i="108"/>
  <c r="M41" i="108"/>
  <c r="L41" i="108"/>
  <c r="K41" i="108"/>
  <c r="G41" i="108"/>
  <c r="N39" i="108"/>
  <c r="M39" i="108"/>
  <c r="L39" i="108"/>
  <c r="K39" i="108"/>
  <c r="G39" i="108"/>
  <c r="N35" i="108"/>
  <c r="M35" i="108"/>
  <c r="L35" i="108"/>
  <c r="K35" i="108"/>
  <c r="G35" i="108"/>
  <c r="N31" i="108"/>
  <c r="M31" i="108"/>
  <c r="L31" i="108"/>
  <c r="K31" i="108"/>
  <c r="G31" i="108"/>
  <c r="N29" i="108"/>
  <c r="M29" i="108"/>
  <c r="L29" i="108"/>
  <c r="K29" i="108"/>
  <c r="G29" i="108"/>
  <c r="N27" i="108"/>
  <c r="M27" i="108"/>
  <c r="L27" i="108"/>
  <c r="K27" i="108"/>
  <c r="G27" i="108"/>
  <c r="N25" i="108"/>
  <c r="M25" i="108"/>
  <c r="L25" i="108"/>
  <c r="K25" i="108"/>
  <c r="G25" i="108"/>
  <c r="N23" i="108"/>
  <c r="M23" i="108"/>
  <c r="L23" i="108"/>
  <c r="K23" i="108"/>
  <c r="G23" i="108"/>
  <c r="N19" i="108"/>
  <c r="M19" i="108"/>
  <c r="L19" i="108"/>
  <c r="K19" i="108"/>
  <c r="G19" i="108"/>
  <c r="N17" i="108"/>
  <c r="M17" i="108"/>
  <c r="L17" i="108"/>
  <c r="K17" i="108"/>
  <c r="G17" i="108"/>
  <c r="N15" i="108"/>
  <c r="M15" i="108"/>
  <c r="L15" i="108"/>
  <c r="K15" i="108"/>
  <c r="G15" i="108"/>
  <c r="N13" i="108"/>
  <c r="M13" i="108"/>
  <c r="L13" i="108"/>
  <c r="K13" i="108"/>
  <c r="G13" i="108"/>
  <c r="N8" i="108"/>
  <c r="A6" i="108"/>
  <c r="G5" i="108"/>
  <c r="G2" i="108"/>
  <c r="G37" i="107"/>
  <c r="N36" i="107"/>
  <c r="M36" i="107"/>
  <c r="L36" i="107"/>
  <c r="K36" i="107"/>
  <c r="G34" i="107"/>
  <c r="N33" i="107"/>
  <c r="M33" i="107"/>
  <c r="L33" i="107"/>
  <c r="K33" i="107"/>
  <c r="N29" i="107"/>
  <c r="M29" i="107"/>
  <c r="L29" i="107"/>
  <c r="K29" i="107"/>
  <c r="G29" i="107"/>
  <c r="N27" i="107"/>
  <c r="M27" i="107"/>
  <c r="L27" i="107"/>
  <c r="K27" i="107"/>
  <c r="G27" i="107"/>
  <c r="N25" i="107"/>
  <c r="M25" i="107"/>
  <c r="L25" i="107"/>
  <c r="K25" i="107"/>
  <c r="F25" i="107"/>
  <c r="N23" i="107"/>
  <c r="M23" i="107"/>
  <c r="L23" i="107"/>
  <c r="K23" i="107"/>
  <c r="F23" i="107"/>
  <c r="N21" i="107"/>
  <c r="M21" i="107"/>
  <c r="L21" i="107"/>
  <c r="K21" i="107"/>
  <c r="G21" i="107"/>
  <c r="N19" i="107"/>
  <c r="M19" i="107"/>
  <c r="L19" i="107"/>
  <c r="K19" i="107"/>
  <c r="G19" i="107"/>
  <c r="N17" i="107"/>
  <c r="M17" i="107"/>
  <c r="L17" i="107"/>
  <c r="K17" i="107"/>
  <c r="G17" i="107"/>
  <c r="N15" i="107"/>
  <c r="M15" i="107"/>
  <c r="L15" i="107"/>
  <c r="K15" i="107"/>
  <c r="G15" i="107"/>
  <c r="N13" i="107"/>
  <c r="M13" i="107"/>
  <c r="L13" i="107"/>
  <c r="K13" i="107"/>
  <c r="G13" i="107"/>
  <c r="N8" i="107"/>
  <c r="A6" i="107"/>
  <c r="G2" i="107"/>
  <c r="C88" i="106"/>
  <c r="C87" i="106"/>
  <c r="S86" i="106"/>
  <c r="R86" i="106"/>
  <c r="Q86" i="106"/>
  <c r="S85" i="106"/>
  <c r="R85" i="106"/>
  <c r="Q85" i="106"/>
  <c r="G84" i="106"/>
  <c r="G83" i="106"/>
  <c r="C83" i="106"/>
  <c r="W82" i="106"/>
  <c r="V82" i="106"/>
  <c r="S82" i="106"/>
  <c r="R82" i="106"/>
  <c r="Q82" i="106"/>
  <c r="W81" i="106"/>
  <c r="V81" i="106"/>
  <c r="S81" i="106"/>
  <c r="R81" i="106"/>
  <c r="Q81" i="106"/>
  <c r="W80" i="106"/>
  <c r="V80" i="106"/>
  <c r="S80" i="106"/>
  <c r="R80" i="106"/>
  <c r="Q80" i="106"/>
  <c r="W79" i="106"/>
  <c r="V79" i="106"/>
  <c r="S79" i="106"/>
  <c r="R79" i="106"/>
  <c r="Q79" i="106"/>
  <c r="C76" i="106"/>
  <c r="H19" i="106" s="1"/>
  <c r="C75" i="106"/>
  <c r="S74" i="106"/>
  <c r="R74" i="106"/>
  <c r="Q74" i="106"/>
  <c r="S73" i="106"/>
  <c r="R73" i="106"/>
  <c r="Q73" i="106"/>
  <c r="C71" i="106"/>
  <c r="S70" i="106"/>
  <c r="R70" i="106"/>
  <c r="Q70" i="106"/>
  <c r="S69" i="106"/>
  <c r="R69" i="106"/>
  <c r="Q69" i="106"/>
  <c r="G69" i="106"/>
  <c r="G70" i="106" s="1"/>
  <c r="H24" i="106" s="1"/>
  <c r="W68" i="106"/>
  <c r="V68" i="106"/>
  <c r="S68" i="106"/>
  <c r="R68" i="106"/>
  <c r="Q68" i="106"/>
  <c r="W67" i="106"/>
  <c r="V67" i="106"/>
  <c r="S67" i="106"/>
  <c r="R67" i="106"/>
  <c r="Q67" i="106"/>
  <c r="W66" i="106"/>
  <c r="V66" i="106"/>
  <c r="S66" i="106"/>
  <c r="R66" i="106"/>
  <c r="Q66" i="106"/>
  <c r="W65" i="106"/>
  <c r="V65"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W32" i="106"/>
  <c r="V32" i="106"/>
  <c r="S32" i="106"/>
  <c r="R32" i="106"/>
  <c r="Q32" i="106"/>
  <c r="H32" i="106"/>
  <c r="W31" i="106"/>
  <c r="V31" i="106"/>
  <c r="S31" i="106"/>
  <c r="R31" i="106"/>
  <c r="Q31" i="106"/>
  <c r="H31" i="106"/>
  <c r="W30" i="106"/>
  <c r="V30" i="106"/>
  <c r="S30" i="106"/>
  <c r="R30" i="106"/>
  <c r="Q30" i="106"/>
  <c r="W29" i="106"/>
  <c r="V29" i="106"/>
  <c r="S29" i="106"/>
  <c r="R29" i="106"/>
  <c r="Q29" i="106"/>
  <c r="W28" i="106"/>
  <c r="V28" i="106"/>
  <c r="S28" i="106"/>
  <c r="R28" i="106"/>
  <c r="Q28" i="106"/>
  <c r="W27" i="106"/>
  <c r="V27" i="106"/>
  <c r="W26" i="106"/>
  <c r="V26" i="106"/>
  <c r="C26" i="106"/>
  <c r="C62" i="106" s="1"/>
  <c r="W25" i="106"/>
  <c r="V25" i="106"/>
  <c r="S25" i="106"/>
  <c r="R25" i="106"/>
  <c r="Q25" i="106"/>
  <c r="H25" i="106"/>
  <c r="W24" i="106"/>
  <c r="V24" i="106"/>
  <c r="S24" i="106"/>
  <c r="R24" i="106"/>
  <c r="Q24" i="106"/>
  <c r="W23" i="106"/>
  <c r="V23" i="106"/>
  <c r="S23" i="106"/>
  <c r="R23" i="106"/>
  <c r="Q23" i="106"/>
  <c r="W22" i="106"/>
  <c r="V22" i="106"/>
  <c r="S22" i="106"/>
  <c r="R22" i="106"/>
  <c r="Q22" i="106"/>
  <c r="H22" i="106"/>
  <c r="W21" i="106"/>
  <c r="V21" i="106"/>
  <c r="S21" i="106"/>
  <c r="R21" i="106"/>
  <c r="Q21" i="106"/>
  <c r="H21" i="106"/>
  <c r="W20" i="106"/>
  <c r="V20" i="106"/>
  <c r="S20" i="106"/>
  <c r="R20" i="106"/>
  <c r="Q20" i="106"/>
  <c r="W19" i="106"/>
  <c r="V19" i="106"/>
  <c r="S19" i="106"/>
  <c r="R19" i="106"/>
  <c r="Q19" i="106"/>
  <c r="W18" i="106"/>
  <c r="V18" i="106"/>
  <c r="S18" i="106"/>
  <c r="R18" i="106"/>
  <c r="Q18" i="106"/>
  <c r="W17" i="106"/>
  <c r="V17" i="106"/>
  <c r="S17" i="106"/>
  <c r="R17" i="106"/>
  <c r="Q17" i="106"/>
  <c r="W16" i="106"/>
  <c r="V16" i="106"/>
  <c r="S16" i="106"/>
  <c r="R16" i="106"/>
  <c r="Q16" i="106"/>
  <c r="W15" i="106"/>
  <c r="V15" i="106"/>
  <c r="S15" i="106"/>
  <c r="R15" i="106"/>
  <c r="Q15" i="106"/>
  <c r="W14" i="106"/>
  <c r="V14" i="106"/>
  <c r="S14" i="106"/>
  <c r="R14" i="106"/>
  <c r="Q14" i="106"/>
  <c r="W13" i="106"/>
  <c r="V13" i="106"/>
  <c r="S13" i="106"/>
  <c r="R13" i="106"/>
  <c r="Q13" i="106"/>
  <c r="W12" i="106"/>
  <c r="V12" i="106"/>
  <c r="S12" i="106"/>
  <c r="R12" i="106"/>
  <c r="Q12" i="106"/>
  <c r="W11" i="106"/>
  <c r="V11" i="106"/>
  <c r="S11" i="106"/>
  <c r="R11" i="106"/>
  <c r="Q11" i="106"/>
  <c r="W10" i="106"/>
  <c r="V10" i="106"/>
  <c r="S10" i="106"/>
  <c r="R10" i="106"/>
  <c r="H30" i="106" s="1"/>
  <c r="Q10" i="106"/>
  <c r="W9" i="106"/>
  <c r="V9" i="106"/>
  <c r="S9" i="106"/>
  <c r="R9" i="106"/>
  <c r="Q9" i="106"/>
  <c r="A1" i="106"/>
  <c r="G40" i="105"/>
  <c r="C40" i="105"/>
  <c r="C39" i="105"/>
  <c r="C38" i="105"/>
  <c r="S37" i="105"/>
  <c r="R37" i="105"/>
  <c r="Q37" i="105"/>
  <c r="S36" i="105"/>
  <c r="R36" i="105"/>
  <c r="Q36" i="105"/>
  <c r="S35" i="105"/>
  <c r="R35" i="105"/>
  <c r="Q35" i="105"/>
  <c r="S34" i="105"/>
  <c r="R34" i="105"/>
  <c r="Q34" i="105"/>
  <c r="S33" i="105"/>
  <c r="R33" i="105"/>
  <c r="Q33" i="105"/>
  <c r="C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H21" i="105"/>
  <c r="S20" i="105"/>
  <c r="R20" i="105"/>
  <c r="Q20" i="105"/>
  <c r="S19" i="105"/>
  <c r="R19" i="105"/>
  <c r="Q19" i="105"/>
  <c r="S18" i="105"/>
  <c r="R18" i="105"/>
  <c r="Q18" i="105"/>
  <c r="H18" i="105"/>
  <c r="H17" i="105"/>
  <c r="H16" i="105"/>
  <c r="C16" i="105"/>
  <c r="S15" i="105"/>
  <c r="R15" i="105"/>
  <c r="Q15" i="105"/>
  <c r="S14" i="105"/>
  <c r="R14" i="105"/>
  <c r="Q14" i="105"/>
  <c r="H14" i="105"/>
  <c r="S13" i="105"/>
  <c r="R13" i="105"/>
  <c r="Q13" i="105"/>
  <c r="G13" i="105"/>
  <c r="S12" i="105"/>
  <c r="R12" i="105"/>
  <c r="Q12" i="105"/>
  <c r="G12" i="105"/>
  <c r="W11" i="105"/>
  <c r="V11" i="105"/>
  <c r="S11" i="105"/>
  <c r="R11" i="105"/>
  <c r="Q11" i="105"/>
  <c r="W10" i="105"/>
  <c r="V10" i="105"/>
  <c r="S10" i="105"/>
  <c r="R10" i="105"/>
  <c r="Q10" i="105"/>
  <c r="W9" i="105"/>
  <c r="V9" i="105"/>
  <c r="S9" i="105"/>
  <c r="R9" i="105"/>
  <c r="Q9" i="105"/>
  <c r="H6" i="105"/>
  <c r="A1" i="105"/>
  <c r="G15" i="104"/>
  <c r="C15" i="104"/>
  <c r="G14" i="104"/>
  <c r="G13" i="104"/>
  <c r="C13" i="104"/>
  <c r="W12" i="104"/>
  <c r="V12" i="104"/>
  <c r="C12" i="104"/>
  <c r="W11" i="104"/>
  <c r="V11" i="104"/>
  <c r="S11" i="104"/>
  <c r="R11" i="104"/>
  <c r="Q11" i="104"/>
  <c r="W10" i="104"/>
  <c r="V10" i="104"/>
  <c r="S10" i="104"/>
  <c r="R10" i="104"/>
  <c r="Q10" i="104"/>
  <c r="H10" i="104"/>
  <c r="W9" i="104"/>
  <c r="V9" i="104"/>
  <c r="S9" i="104"/>
  <c r="R9" i="104"/>
  <c r="Q9" i="104"/>
  <c r="E7" i="104"/>
  <c r="A1" i="104"/>
  <c r="E35" i="23"/>
  <c r="A33" i="23"/>
  <c r="E32" i="23"/>
  <c r="A30" i="23"/>
  <c r="C29" i="23"/>
  <c r="C28" i="23"/>
  <c r="C27" i="23"/>
  <c r="C26" i="23"/>
  <c r="C25" i="23"/>
  <c r="C24" i="23"/>
  <c r="C23" i="23"/>
  <c r="C22" i="23"/>
  <c r="C21" i="23"/>
  <c r="C20" i="23"/>
  <c r="C19" i="23"/>
  <c r="C18" i="23"/>
  <c r="C17" i="23"/>
  <c r="C16" i="23"/>
  <c r="C15" i="23"/>
  <c r="C14" i="23"/>
  <c r="C13" i="23"/>
  <c r="C12" i="23"/>
  <c r="C11" i="23"/>
  <c r="C10" i="23"/>
  <c r="C9" i="23"/>
  <c r="C8" i="23"/>
  <c r="C7" i="23"/>
  <c r="C6" i="23"/>
  <c r="C5" i="23"/>
  <c r="C4" i="23"/>
  <c r="A1" i="23"/>
  <c r="A25" i="14"/>
  <c r="A24" i="14"/>
  <c r="AV23" i="14"/>
  <c r="AU23" i="14"/>
  <c r="AT23" i="14"/>
  <c r="AS23" i="14"/>
  <c r="AR23" i="14"/>
  <c r="AQ23" i="14"/>
  <c r="AP23" i="14"/>
  <c r="AO23" i="14"/>
  <c r="AN23" i="14"/>
  <c r="AM23" i="14"/>
  <c r="AL23" i="14"/>
  <c r="AK23" i="14"/>
  <c r="AJ23" i="14"/>
  <c r="AI23" i="14"/>
  <c r="AH23" i="14"/>
  <c r="AG23" i="14"/>
  <c r="AF23" i="14"/>
  <c r="AE23" i="14"/>
  <c r="AD23" i="14"/>
  <c r="AC23" i="14"/>
  <c r="AB23" i="14"/>
  <c r="AA23" i="14"/>
  <c r="V23" i="14"/>
  <c r="U23" i="14"/>
  <c r="T23" i="14"/>
  <c r="S23" i="14"/>
  <c r="R23" i="14"/>
  <c r="Q23" i="14"/>
  <c r="P23" i="14"/>
  <c r="O23" i="14"/>
  <c r="N23" i="14"/>
  <c r="M23" i="14"/>
  <c r="L23" i="14"/>
  <c r="K23" i="14"/>
  <c r="J23" i="14"/>
  <c r="I23" i="14"/>
  <c r="H23" i="14"/>
  <c r="G23" i="14"/>
  <c r="F23" i="14"/>
  <c r="E23" i="14"/>
  <c r="D23" i="14"/>
  <c r="C23" i="14"/>
  <c r="A23" i="14"/>
  <c r="AX22" i="14"/>
  <c r="AW22" i="14"/>
  <c r="Z22" i="14"/>
  <c r="Y22" i="14"/>
  <c r="X22" i="14"/>
  <c r="W22" i="14"/>
  <c r="V22" i="14"/>
  <c r="U22" i="14"/>
  <c r="T22" i="14"/>
  <c r="S22" i="14"/>
  <c r="R22" i="14"/>
  <c r="Q22" i="14"/>
  <c r="P22" i="14"/>
  <c r="O22" i="14"/>
  <c r="N22" i="14"/>
  <c r="M22" i="14"/>
  <c r="L22" i="14"/>
  <c r="K22" i="14"/>
  <c r="J22" i="14"/>
  <c r="I22" i="14"/>
  <c r="H22" i="14"/>
  <c r="G22" i="14"/>
  <c r="F22" i="14"/>
  <c r="E22" i="14"/>
  <c r="D22" i="14"/>
  <c r="C22" i="14"/>
  <c r="B22" i="14"/>
  <c r="A22" i="14"/>
  <c r="AX21" i="14"/>
  <c r="AW21" i="14"/>
  <c r="Z21" i="14"/>
  <c r="Y21" i="14"/>
  <c r="X21" i="14"/>
  <c r="W21" i="14"/>
  <c r="V21" i="14"/>
  <c r="U21" i="14"/>
  <c r="T21" i="14"/>
  <c r="S21" i="14"/>
  <c r="R21" i="14"/>
  <c r="Q21" i="14"/>
  <c r="P21" i="14"/>
  <c r="O21" i="14"/>
  <c r="N21" i="14"/>
  <c r="M21" i="14"/>
  <c r="L21" i="14"/>
  <c r="K21" i="14"/>
  <c r="J21" i="14"/>
  <c r="I21" i="14"/>
  <c r="H21" i="14"/>
  <c r="G21" i="14"/>
  <c r="F21" i="14"/>
  <c r="E21" i="14"/>
  <c r="D21" i="14"/>
  <c r="C21" i="14"/>
  <c r="B21" i="14"/>
  <c r="A21" i="14"/>
  <c r="AX20" i="14"/>
  <c r="AW20" i="14"/>
  <c r="Z20" i="14"/>
  <c r="Y20" i="14"/>
  <c r="X20" i="14"/>
  <c r="W20" i="14"/>
  <c r="V20" i="14"/>
  <c r="U20" i="14"/>
  <c r="T20" i="14"/>
  <c r="S20" i="14"/>
  <c r="R20" i="14"/>
  <c r="Q20" i="14"/>
  <c r="P20" i="14"/>
  <c r="O20" i="14"/>
  <c r="N20" i="14"/>
  <c r="M20" i="14"/>
  <c r="L20" i="14"/>
  <c r="K20" i="14"/>
  <c r="J20" i="14"/>
  <c r="I20" i="14"/>
  <c r="H20" i="14"/>
  <c r="G20" i="14"/>
  <c r="F20" i="14"/>
  <c r="E20" i="14"/>
  <c r="D20" i="14"/>
  <c r="C20" i="14"/>
  <c r="B20" i="14"/>
  <c r="A20" i="14"/>
  <c r="AX19" i="14"/>
  <c r="AW19" i="14"/>
  <c r="Z19" i="14"/>
  <c r="Y19" i="14"/>
  <c r="X19" i="14"/>
  <c r="W19" i="14"/>
  <c r="V19" i="14"/>
  <c r="U19" i="14"/>
  <c r="T19" i="14"/>
  <c r="S19" i="14"/>
  <c r="R19" i="14"/>
  <c r="Q19" i="14"/>
  <c r="P19" i="14"/>
  <c r="O19" i="14"/>
  <c r="N19" i="14"/>
  <c r="M19" i="14"/>
  <c r="L19" i="14"/>
  <c r="K19" i="14"/>
  <c r="J19" i="14"/>
  <c r="I19" i="14"/>
  <c r="H19" i="14"/>
  <c r="G19" i="14"/>
  <c r="F19" i="14"/>
  <c r="E19" i="14"/>
  <c r="D19" i="14"/>
  <c r="C19" i="14"/>
  <c r="B19" i="14"/>
  <c r="A19" i="14"/>
  <c r="AX18" i="14"/>
  <c r="AW18" i="14"/>
  <c r="AW23" i="14" s="1"/>
  <c r="Z18" i="14"/>
  <c r="Y18" i="14"/>
  <c r="C18" i="45" s="1"/>
  <c r="E18" i="45" s="1"/>
  <c r="X18" i="14"/>
  <c r="W18" i="14"/>
  <c r="G18" i="64" s="1"/>
  <c r="V18" i="14"/>
  <c r="U18" i="14"/>
  <c r="T18" i="14"/>
  <c r="S18" i="14"/>
  <c r="R18" i="14"/>
  <c r="Q18" i="14"/>
  <c r="P18" i="14"/>
  <c r="O18" i="14"/>
  <c r="N18" i="14"/>
  <c r="M18" i="14"/>
  <c r="L18" i="14"/>
  <c r="K18" i="14"/>
  <c r="J18" i="14"/>
  <c r="I18" i="14"/>
  <c r="H18" i="14"/>
  <c r="G18" i="14"/>
  <c r="F18" i="14"/>
  <c r="E18" i="14"/>
  <c r="D18" i="14"/>
  <c r="C18" i="14"/>
  <c r="B18" i="14"/>
  <c r="A18" i="14"/>
  <c r="AX17" i="14"/>
  <c r="AW17" i="14"/>
  <c r="Z17" i="14"/>
  <c r="X17" i="14"/>
  <c r="Y17" i="14" s="1"/>
  <c r="W17" i="14"/>
  <c r="V17" i="14"/>
  <c r="U17" i="14"/>
  <c r="T17" i="14"/>
  <c r="S17" i="14"/>
  <c r="R17" i="14"/>
  <c r="Q17" i="14"/>
  <c r="P17" i="14"/>
  <c r="O17" i="14"/>
  <c r="N17" i="14"/>
  <c r="M17" i="14"/>
  <c r="L17" i="14"/>
  <c r="K17" i="14"/>
  <c r="J17" i="14"/>
  <c r="I17" i="14"/>
  <c r="H17" i="14"/>
  <c r="G17" i="14"/>
  <c r="F17" i="14"/>
  <c r="E17" i="14"/>
  <c r="D17" i="14"/>
  <c r="C17" i="14"/>
  <c r="B17" i="14"/>
  <c r="A17" i="14"/>
  <c r="AX16" i="14"/>
  <c r="AW16" i="14"/>
  <c r="Z16" i="14"/>
  <c r="Y16" i="14"/>
  <c r="X16" i="14"/>
  <c r="W16" i="14"/>
  <c r="V16" i="14"/>
  <c r="U16" i="14"/>
  <c r="T16" i="14"/>
  <c r="S16" i="14"/>
  <c r="R16" i="14"/>
  <c r="Q16" i="14"/>
  <c r="P16" i="14"/>
  <c r="O16" i="14"/>
  <c r="N16" i="14"/>
  <c r="M16" i="14"/>
  <c r="L16" i="14"/>
  <c r="K16" i="14"/>
  <c r="J16" i="14"/>
  <c r="I16" i="14"/>
  <c r="H16" i="14"/>
  <c r="G16" i="14"/>
  <c r="F16" i="14"/>
  <c r="E16" i="14"/>
  <c r="D16" i="14"/>
  <c r="C16" i="14"/>
  <c r="B16" i="14"/>
  <c r="A16" i="14"/>
  <c r="AX15" i="14"/>
  <c r="AW15" i="14"/>
  <c r="Z15" i="14"/>
  <c r="Y15" i="14"/>
  <c r="X15" i="14"/>
  <c r="W15" i="14"/>
  <c r="V15" i="14"/>
  <c r="U15" i="14"/>
  <c r="T15" i="14"/>
  <c r="S15" i="14"/>
  <c r="R15" i="14"/>
  <c r="Q15" i="14"/>
  <c r="P15" i="14"/>
  <c r="O15" i="14"/>
  <c r="N15" i="14"/>
  <c r="M15" i="14"/>
  <c r="L15" i="14"/>
  <c r="K15" i="14"/>
  <c r="J15" i="14"/>
  <c r="I15" i="14"/>
  <c r="H15" i="14"/>
  <c r="G15" i="14"/>
  <c r="F15" i="14"/>
  <c r="E15" i="14"/>
  <c r="D15" i="14"/>
  <c r="C15" i="14"/>
  <c r="B15" i="14"/>
  <c r="A15" i="14"/>
  <c r="AX14" i="14"/>
  <c r="AW14" i="14"/>
  <c r="Z14" i="14"/>
  <c r="Y14" i="14"/>
  <c r="X14" i="14"/>
  <c r="W14" i="14"/>
  <c r="V14" i="14"/>
  <c r="U14" i="14"/>
  <c r="T14" i="14"/>
  <c r="S14" i="14"/>
  <c r="R14" i="14"/>
  <c r="Q14" i="14"/>
  <c r="P14" i="14"/>
  <c r="O14" i="14"/>
  <c r="N14" i="14"/>
  <c r="M14" i="14"/>
  <c r="L14" i="14"/>
  <c r="K14" i="14"/>
  <c r="J14" i="14"/>
  <c r="I14" i="14"/>
  <c r="H14" i="14"/>
  <c r="G14" i="14"/>
  <c r="F14" i="14"/>
  <c r="E14" i="14"/>
  <c r="D14" i="14"/>
  <c r="C14" i="14"/>
  <c r="B14" i="14"/>
  <c r="A14" i="14"/>
  <c r="AX13" i="14"/>
  <c r="AW13" i="14"/>
  <c r="Z13" i="14"/>
  <c r="Y13" i="14"/>
  <c r="X13" i="14"/>
  <c r="W13" i="14"/>
  <c r="V13" i="14"/>
  <c r="U13" i="14"/>
  <c r="T13" i="14"/>
  <c r="S13" i="14"/>
  <c r="R13" i="14"/>
  <c r="Q13" i="14"/>
  <c r="P13" i="14"/>
  <c r="O13" i="14"/>
  <c r="N13" i="14"/>
  <c r="M13" i="14"/>
  <c r="L13" i="14"/>
  <c r="K13" i="14"/>
  <c r="J13" i="14"/>
  <c r="I13" i="14"/>
  <c r="H13" i="14"/>
  <c r="G13" i="14"/>
  <c r="F13" i="14"/>
  <c r="E13" i="14"/>
  <c r="D13" i="14"/>
  <c r="C13" i="14"/>
  <c r="B13" i="14"/>
  <c r="A13" i="14"/>
  <c r="AX12" i="14"/>
  <c r="AW12" i="14"/>
  <c r="Z12" i="14"/>
  <c r="Y12" i="14"/>
  <c r="X12" i="14"/>
  <c r="W12" i="14"/>
  <c r="V12" i="14"/>
  <c r="U12" i="14"/>
  <c r="T12" i="14"/>
  <c r="S12" i="14"/>
  <c r="R12" i="14"/>
  <c r="Q12" i="14"/>
  <c r="P12" i="14"/>
  <c r="O12" i="14"/>
  <c r="N12" i="14"/>
  <c r="M12" i="14"/>
  <c r="L12" i="14"/>
  <c r="K12" i="14"/>
  <c r="J12" i="14"/>
  <c r="I12" i="14"/>
  <c r="H12" i="14"/>
  <c r="G12" i="14"/>
  <c r="F12" i="14"/>
  <c r="E12" i="14"/>
  <c r="D12" i="14"/>
  <c r="C12" i="14"/>
  <c r="B12" i="14"/>
  <c r="A12" i="14"/>
  <c r="AX11" i="14"/>
  <c r="AW11" i="14"/>
  <c r="Z11" i="14"/>
  <c r="Y11" i="14"/>
  <c r="X11" i="14"/>
  <c r="W11" i="14"/>
  <c r="V11" i="14"/>
  <c r="U11" i="14"/>
  <c r="T11" i="14"/>
  <c r="S11" i="14"/>
  <c r="R11" i="14"/>
  <c r="Q11" i="14"/>
  <c r="P11" i="14"/>
  <c r="O11" i="14"/>
  <c r="N11" i="14"/>
  <c r="M11" i="14"/>
  <c r="L11" i="14"/>
  <c r="K11" i="14"/>
  <c r="J11" i="14"/>
  <c r="I11" i="14"/>
  <c r="H11" i="14"/>
  <c r="G11" i="14"/>
  <c r="F11" i="14"/>
  <c r="E11" i="14"/>
  <c r="D11" i="14"/>
  <c r="C11" i="14"/>
  <c r="B11" i="14"/>
  <c r="A11" i="14"/>
  <c r="AX10" i="14"/>
  <c r="AW10" i="14"/>
  <c r="Z10" i="14"/>
  <c r="Y10" i="14"/>
  <c r="X10" i="14"/>
  <c r="W10" i="14"/>
  <c r="V10" i="14"/>
  <c r="U10" i="14"/>
  <c r="T10" i="14"/>
  <c r="S10" i="14"/>
  <c r="R10" i="14"/>
  <c r="Q10" i="14"/>
  <c r="P10" i="14"/>
  <c r="O10" i="14"/>
  <c r="N10" i="14"/>
  <c r="M10" i="14"/>
  <c r="L10" i="14"/>
  <c r="K10" i="14"/>
  <c r="J10" i="14"/>
  <c r="I10" i="14"/>
  <c r="H10" i="14"/>
  <c r="G10" i="14"/>
  <c r="F10" i="14"/>
  <c r="E10" i="14"/>
  <c r="D10" i="14"/>
  <c r="C10" i="14"/>
  <c r="B10" i="14"/>
  <c r="A10" i="14"/>
  <c r="AX9" i="14"/>
  <c r="AW9" i="14"/>
  <c r="Z9" i="14"/>
  <c r="Y9" i="14"/>
  <c r="X9" i="14"/>
  <c r="W9" i="14"/>
  <c r="V9" i="14"/>
  <c r="U9" i="14"/>
  <c r="T9" i="14"/>
  <c r="S9" i="14"/>
  <c r="R9" i="14"/>
  <c r="Q9" i="14"/>
  <c r="P9" i="14"/>
  <c r="O9" i="14"/>
  <c r="N9" i="14"/>
  <c r="M9" i="14"/>
  <c r="L9" i="14"/>
  <c r="K9" i="14"/>
  <c r="J9" i="14"/>
  <c r="I9" i="14"/>
  <c r="H9" i="14"/>
  <c r="G9" i="14"/>
  <c r="F9" i="14"/>
  <c r="E9" i="14"/>
  <c r="D9" i="14"/>
  <c r="C9" i="14"/>
  <c r="B9" i="14"/>
  <c r="A9" i="14"/>
  <c r="AX8" i="14"/>
  <c r="AW8" i="14"/>
  <c r="Z8" i="14"/>
  <c r="Y8" i="14"/>
  <c r="X8" i="14"/>
  <c r="W8" i="14"/>
  <c r="V8" i="14"/>
  <c r="U8" i="14"/>
  <c r="T8" i="14"/>
  <c r="S8" i="14"/>
  <c r="R8" i="14"/>
  <c r="Q8" i="14"/>
  <c r="P8" i="14"/>
  <c r="O8" i="14"/>
  <c r="N8" i="14"/>
  <c r="M8" i="14"/>
  <c r="L8" i="14"/>
  <c r="K8" i="14"/>
  <c r="J8" i="14"/>
  <c r="I8" i="14"/>
  <c r="H8" i="14"/>
  <c r="G8" i="14"/>
  <c r="F8" i="14"/>
  <c r="E8" i="14"/>
  <c r="D8" i="14"/>
  <c r="C8" i="14"/>
  <c r="B8" i="14"/>
  <c r="A8" i="14"/>
  <c r="AX7" i="14"/>
  <c r="AW7" i="14"/>
  <c r="Z7" i="14"/>
  <c r="Y7" i="14"/>
  <c r="X7" i="14"/>
  <c r="W7" i="14"/>
  <c r="V7" i="14"/>
  <c r="U7" i="14"/>
  <c r="T7" i="14"/>
  <c r="S7" i="14"/>
  <c r="R7" i="14"/>
  <c r="Q7" i="14"/>
  <c r="P7" i="14"/>
  <c r="O7" i="14"/>
  <c r="N7" i="14"/>
  <c r="M7" i="14"/>
  <c r="L7" i="14"/>
  <c r="K7" i="14"/>
  <c r="J7" i="14"/>
  <c r="I7" i="14"/>
  <c r="H7" i="14"/>
  <c r="G7" i="14"/>
  <c r="F7" i="14"/>
  <c r="E7" i="14"/>
  <c r="D7" i="14"/>
  <c r="C7" i="14"/>
  <c r="B7" i="14"/>
  <c r="A7" i="14"/>
  <c r="AX6" i="14"/>
  <c r="AW6" i="14"/>
  <c r="Z6" i="14"/>
  <c r="Y6" i="14"/>
  <c r="X6" i="14"/>
  <c r="W6" i="14"/>
  <c r="V6" i="14"/>
  <c r="U6" i="14"/>
  <c r="T6" i="14"/>
  <c r="S6" i="14"/>
  <c r="R6" i="14"/>
  <c r="Q6" i="14"/>
  <c r="P6" i="14"/>
  <c r="O6" i="14"/>
  <c r="N6" i="14"/>
  <c r="M6" i="14"/>
  <c r="L6" i="14"/>
  <c r="K6" i="14"/>
  <c r="J6" i="14"/>
  <c r="I6" i="14"/>
  <c r="H6" i="14"/>
  <c r="G6" i="14"/>
  <c r="F6" i="14"/>
  <c r="E6" i="14"/>
  <c r="D6" i="14"/>
  <c r="C6" i="14"/>
  <c r="B6" i="14"/>
  <c r="A6" i="14"/>
  <c r="A1" i="14"/>
  <c r="A25" i="15"/>
  <c r="A24" i="15"/>
  <c r="AI23" i="15"/>
  <c r="AH23" i="15"/>
  <c r="AG23" i="15"/>
  <c r="AF23" i="15"/>
  <c r="AE23" i="15"/>
  <c r="AD23" i="15"/>
  <c r="AC23" i="15"/>
  <c r="AB23" i="15"/>
  <c r="AA23" i="15"/>
  <c r="K23" i="15"/>
  <c r="B4" i="65" s="1"/>
  <c r="J23" i="15"/>
  <c r="I23" i="15"/>
  <c r="H23" i="15"/>
  <c r="G23" i="15"/>
  <c r="F23" i="15"/>
  <c r="E23" i="15"/>
  <c r="D23" i="15"/>
  <c r="C23" i="15"/>
  <c r="A23" i="15"/>
  <c r="AP22" i="15"/>
  <c r="AO22" i="15"/>
  <c r="AN22" i="15"/>
  <c r="AI22" i="15"/>
  <c r="L22" i="15"/>
  <c r="K22" i="15"/>
  <c r="J22" i="15"/>
  <c r="I22" i="15"/>
  <c r="H22" i="15"/>
  <c r="G22" i="15"/>
  <c r="F22" i="15"/>
  <c r="E22" i="15"/>
  <c r="D22" i="15"/>
  <c r="C22" i="15"/>
  <c r="B22" i="15"/>
  <c r="A22" i="15"/>
  <c r="AP21" i="15"/>
  <c r="AO21" i="15"/>
  <c r="AN21" i="15"/>
  <c r="AI21" i="15"/>
  <c r="L21" i="15"/>
  <c r="K21" i="15"/>
  <c r="J21" i="15"/>
  <c r="I21" i="15"/>
  <c r="H21" i="15"/>
  <c r="G21" i="15"/>
  <c r="F21" i="15"/>
  <c r="E21" i="15"/>
  <c r="D21" i="15"/>
  <c r="C21" i="15"/>
  <c r="B21" i="15"/>
  <c r="A21" i="15"/>
  <c r="AP20" i="15"/>
  <c r="AO20" i="15"/>
  <c r="AN20" i="15"/>
  <c r="AI20" i="15"/>
  <c r="L20" i="15"/>
  <c r="K20" i="15"/>
  <c r="J20" i="15"/>
  <c r="I20" i="15"/>
  <c r="H20" i="15"/>
  <c r="G20" i="15"/>
  <c r="F20" i="15"/>
  <c r="E20" i="15"/>
  <c r="D20" i="15"/>
  <c r="C20" i="15"/>
  <c r="B20" i="15"/>
  <c r="A20" i="15"/>
  <c r="AP19" i="15"/>
  <c r="AO19" i="15"/>
  <c r="AN19" i="15"/>
  <c r="AI19" i="15"/>
  <c r="L19" i="15"/>
  <c r="K19" i="15"/>
  <c r="J19" i="15"/>
  <c r="I19" i="15"/>
  <c r="H19" i="15"/>
  <c r="G19" i="15"/>
  <c r="F19" i="15"/>
  <c r="E19" i="15"/>
  <c r="D19" i="15"/>
  <c r="C19" i="15"/>
  <c r="B19" i="15"/>
  <c r="A19" i="15"/>
  <c r="AP18" i="15"/>
  <c r="AO18" i="15"/>
  <c r="AN18" i="15"/>
  <c r="AI18" i="15"/>
  <c r="L18" i="15"/>
  <c r="K18" i="15"/>
  <c r="J18" i="15"/>
  <c r="I18" i="15"/>
  <c r="H18" i="15"/>
  <c r="G18" i="15"/>
  <c r="F18" i="15"/>
  <c r="E18" i="15"/>
  <c r="D18" i="15"/>
  <c r="D18" i="29" s="1"/>
  <c r="E18" i="29" s="1"/>
  <c r="C18" i="15"/>
  <c r="B18" i="15"/>
  <c r="A18" i="15"/>
  <c r="AP17" i="15"/>
  <c r="AO17" i="15"/>
  <c r="AN17" i="15"/>
  <c r="AI17" i="15"/>
  <c r="L17" i="15"/>
  <c r="K17" i="15"/>
  <c r="J17" i="15"/>
  <c r="I17" i="15"/>
  <c r="H17" i="15"/>
  <c r="G17" i="15"/>
  <c r="F17" i="15"/>
  <c r="E17" i="15"/>
  <c r="D17" i="15"/>
  <c r="C17" i="15"/>
  <c r="B17" i="15"/>
  <c r="A17" i="15"/>
  <c r="AP16" i="15"/>
  <c r="AO16" i="15"/>
  <c r="AN16" i="15"/>
  <c r="AI16" i="15"/>
  <c r="L16" i="15"/>
  <c r="K16" i="15"/>
  <c r="J16" i="15"/>
  <c r="I16" i="15"/>
  <c r="H16" i="15"/>
  <c r="G16" i="15"/>
  <c r="F16" i="15"/>
  <c r="E16" i="15"/>
  <c r="D16" i="15"/>
  <c r="C16" i="15"/>
  <c r="B16" i="15"/>
  <c r="A16" i="15"/>
  <c r="AP15" i="15"/>
  <c r="AO15" i="15"/>
  <c r="AN15" i="15"/>
  <c r="AI15" i="15"/>
  <c r="L15" i="15"/>
  <c r="K15" i="15"/>
  <c r="J15" i="15"/>
  <c r="I15" i="15"/>
  <c r="H15" i="15"/>
  <c r="G15" i="15"/>
  <c r="F15" i="15"/>
  <c r="E15" i="15"/>
  <c r="D15" i="15"/>
  <c r="C15" i="15"/>
  <c r="B15" i="15"/>
  <c r="A15" i="15"/>
  <c r="AP14" i="15"/>
  <c r="AO14" i="15"/>
  <c r="AN14" i="15"/>
  <c r="AI14" i="15"/>
  <c r="L14" i="15"/>
  <c r="K14" i="15"/>
  <c r="J14" i="15"/>
  <c r="I14" i="15"/>
  <c r="H14" i="15"/>
  <c r="G14" i="15"/>
  <c r="F14" i="15"/>
  <c r="E14" i="15"/>
  <c r="D14" i="15"/>
  <c r="C14" i="15"/>
  <c r="B14" i="15"/>
  <c r="A14" i="15"/>
  <c r="AP13" i="15"/>
  <c r="AO13" i="15"/>
  <c r="AN13" i="15"/>
  <c r="AI13" i="15"/>
  <c r="L13" i="15"/>
  <c r="K13" i="15"/>
  <c r="J13" i="15"/>
  <c r="I13" i="15"/>
  <c r="H13" i="15"/>
  <c r="G13" i="15"/>
  <c r="F13" i="15"/>
  <c r="E13" i="15"/>
  <c r="D13" i="15"/>
  <c r="C13" i="15"/>
  <c r="B13" i="15"/>
  <c r="A13" i="15"/>
  <c r="AP12" i="15"/>
  <c r="AO12" i="15"/>
  <c r="AN12" i="15"/>
  <c r="AI12" i="15"/>
  <c r="L12" i="15"/>
  <c r="K12" i="15"/>
  <c r="J12" i="15"/>
  <c r="I12" i="15"/>
  <c r="H12" i="15"/>
  <c r="G12" i="15"/>
  <c r="F12" i="15"/>
  <c r="E12" i="15"/>
  <c r="D12" i="15"/>
  <c r="C12" i="15"/>
  <c r="B12" i="15"/>
  <c r="A12" i="15"/>
  <c r="AP11" i="15"/>
  <c r="AO11" i="15"/>
  <c r="AN11" i="15"/>
  <c r="AI11" i="15"/>
  <c r="L11" i="15"/>
  <c r="K11" i="15"/>
  <c r="J11" i="15"/>
  <c r="I11" i="15"/>
  <c r="H11" i="15"/>
  <c r="G11" i="15"/>
  <c r="F11" i="15"/>
  <c r="E11" i="15"/>
  <c r="D11" i="15"/>
  <c r="C11" i="15"/>
  <c r="B11" i="15"/>
  <c r="A11" i="15"/>
  <c r="AP10" i="15"/>
  <c r="AO10" i="15"/>
  <c r="AN10" i="15"/>
  <c r="AI10" i="15"/>
  <c r="L10" i="15"/>
  <c r="K10" i="15"/>
  <c r="J10" i="15"/>
  <c r="I10" i="15"/>
  <c r="H10" i="15"/>
  <c r="G10" i="15"/>
  <c r="F10" i="15"/>
  <c r="E10" i="15"/>
  <c r="D10" i="15"/>
  <c r="C10" i="15"/>
  <c r="B10" i="15"/>
  <c r="A10" i="15"/>
  <c r="AP9" i="15"/>
  <c r="AO9" i="15"/>
  <c r="AN9" i="15"/>
  <c r="AI9" i="15"/>
  <c r="L9" i="15"/>
  <c r="K9" i="15"/>
  <c r="J9" i="15"/>
  <c r="I9" i="15"/>
  <c r="H9" i="15"/>
  <c r="G9" i="15"/>
  <c r="F9" i="15"/>
  <c r="E9" i="15"/>
  <c r="D9" i="15"/>
  <c r="C9" i="15"/>
  <c r="B9" i="15"/>
  <c r="A9" i="15"/>
  <c r="AP8" i="15"/>
  <c r="AO8" i="15"/>
  <c r="AN8" i="15"/>
  <c r="AI8" i="15"/>
  <c r="L8" i="15"/>
  <c r="K8" i="15"/>
  <c r="J8" i="15"/>
  <c r="I8" i="15"/>
  <c r="H8" i="15"/>
  <c r="G8" i="15"/>
  <c r="F8" i="15"/>
  <c r="E8" i="15"/>
  <c r="D8" i="15"/>
  <c r="C8" i="15"/>
  <c r="B8" i="15"/>
  <c r="A8" i="15"/>
  <c r="AP7" i="15"/>
  <c r="AO7" i="15"/>
  <c r="AN7" i="15"/>
  <c r="AI7" i="15"/>
  <c r="L7" i="15"/>
  <c r="K7" i="15"/>
  <c r="J7" i="15"/>
  <c r="I7" i="15"/>
  <c r="H7" i="15"/>
  <c r="G7" i="15"/>
  <c r="F7" i="15"/>
  <c r="E7" i="15"/>
  <c r="D7" i="15"/>
  <c r="C7" i="15"/>
  <c r="B7" i="15"/>
  <c r="A7" i="15"/>
  <c r="AP6" i="15"/>
  <c r="AO6" i="15"/>
  <c r="AN6" i="15"/>
  <c r="AI6" i="15"/>
  <c r="L6" i="15"/>
  <c r="K6" i="15"/>
  <c r="J6" i="15"/>
  <c r="I6" i="15"/>
  <c r="H6" i="15"/>
  <c r="G6" i="15"/>
  <c r="F6" i="15"/>
  <c r="E6" i="15"/>
  <c r="D6" i="15"/>
  <c r="C6" i="15"/>
  <c r="B6" i="15"/>
  <c r="A6" i="15"/>
  <c r="AK5" i="15"/>
  <c r="A1" i="15"/>
  <c r="A27" i="43"/>
  <c r="A26" i="43"/>
  <c r="AU25" i="43"/>
  <c r="AT25" i="43"/>
  <c r="AS25" i="43"/>
  <c r="AR25" i="43"/>
  <c r="AQ25" i="43"/>
  <c r="AP25" i="43"/>
  <c r="AO25" i="43"/>
  <c r="AN25" i="43"/>
  <c r="AM25" i="43"/>
  <c r="AL25" i="43"/>
  <c r="AK25" i="43"/>
  <c r="AJ25" i="43"/>
  <c r="AI25" i="43"/>
  <c r="AH25" i="43"/>
  <c r="AG25" i="43"/>
  <c r="AF25" i="43"/>
  <c r="AE25" i="43"/>
  <c r="AD25" i="43"/>
  <c r="AC25" i="43"/>
  <c r="AB25" i="43"/>
  <c r="AA25" i="43"/>
  <c r="V25" i="43"/>
  <c r="U25" i="43"/>
  <c r="T25" i="43"/>
  <c r="S25" i="43"/>
  <c r="R25" i="43"/>
  <c r="Q25" i="43"/>
  <c r="P25" i="43"/>
  <c r="O25" i="43"/>
  <c r="N25" i="43"/>
  <c r="M25" i="43"/>
  <c r="K25" i="43"/>
  <c r="J25" i="43"/>
  <c r="I25" i="43"/>
  <c r="H25" i="43"/>
  <c r="G25" i="43"/>
  <c r="F25" i="43"/>
  <c r="C20" i="68" s="1"/>
  <c r="D20" i="68" s="1"/>
  <c r="F245" i="47" s="1"/>
  <c r="E25" i="43"/>
  <c r="A25" i="43"/>
  <c r="AV24" i="43"/>
  <c r="AU24" i="43"/>
  <c r="Y24" i="43"/>
  <c r="X24" i="43"/>
  <c r="W24" i="43"/>
  <c r="V24" i="43"/>
  <c r="U24" i="43"/>
  <c r="T24" i="43"/>
  <c r="S24" i="43"/>
  <c r="R24" i="43"/>
  <c r="Q24" i="43"/>
  <c r="P24" i="43"/>
  <c r="O24" i="43"/>
  <c r="N24" i="43"/>
  <c r="M24" i="43"/>
  <c r="L24" i="43"/>
  <c r="K24" i="43"/>
  <c r="J24" i="43"/>
  <c r="I24" i="43"/>
  <c r="H24" i="43"/>
  <c r="G24" i="43"/>
  <c r="F24" i="43"/>
  <c r="E24" i="43"/>
  <c r="D24" i="43"/>
  <c r="C24" i="43"/>
  <c r="B24" i="43"/>
  <c r="A24" i="43"/>
  <c r="AV23" i="43"/>
  <c r="AU23" i="43"/>
  <c r="Y23" i="43"/>
  <c r="X23" i="43"/>
  <c r="W23" i="43"/>
  <c r="V23" i="43"/>
  <c r="U23" i="43"/>
  <c r="T23" i="43"/>
  <c r="S23" i="43"/>
  <c r="R23" i="43"/>
  <c r="Q23" i="43"/>
  <c r="P23" i="43"/>
  <c r="O23" i="43"/>
  <c r="N23" i="43"/>
  <c r="M23" i="43"/>
  <c r="L23" i="43"/>
  <c r="K23" i="43"/>
  <c r="J23" i="43"/>
  <c r="I23" i="43"/>
  <c r="H23" i="43"/>
  <c r="G23" i="43"/>
  <c r="F23" i="43"/>
  <c r="E23" i="43"/>
  <c r="D23" i="43"/>
  <c r="C23" i="43"/>
  <c r="B23" i="43"/>
  <c r="A23" i="43"/>
  <c r="AV22" i="43"/>
  <c r="AU22" i="43"/>
  <c r="Y22" i="43"/>
  <c r="X22" i="43"/>
  <c r="W22" i="43"/>
  <c r="V22" i="43"/>
  <c r="U22" i="43"/>
  <c r="T22" i="43"/>
  <c r="S22" i="43"/>
  <c r="R22" i="43"/>
  <c r="Q22" i="43"/>
  <c r="P22" i="43"/>
  <c r="O22" i="43"/>
  <c r="N22" i="43"/>
  <c r="M22" i="43"/>
  <c r="L22" i="43"/>
  <c r="K22" i="43"/>
  <c r="J22" i="43"/>
  <c r="I22" i="43"/>
  <c r="H22" i="43"/>
  <c r="G22" i="43"/>
  <c r="F22" i="43"/>
  <c r="E22" i="43"/>
  <c r="D22" i="43"/>
  <c r="C22" i="43"/>
  <c r="B22" i="43"/>
  <c r="A22" i="43"/>
  <c r="AV21" i="43"/>
  <c r="AU21" i="43"/>
  <c r="Y21" i="43"/>
  <c r="X21" i="43"/>
  <c r="W21" i="43"/>
  <c r="V21" i="43"/>
  <c r="U21" i="43"/>
  <c r="T21" i="43"/>
  <c r="S21" i="43"/>
  <c r="R21" i="43"/>
  <c r="Q21" i="43"/>
  <c r="P21" i="43"/>
  <c r="O21" i="43"/>
  <c r="N21" i="43"/>
  <c r="M21" i="43"/>
  <c r="L21" i="43"/>
  <c r="K21" i="43"/>
  <c r="J21" i="43"/>
  <c r="I21" i="43"/>
  <c r="H21" i="43"/>
  <c r="G21" i="43"/>
  <c r="F21" i="43"/>
  <c r="E21" i="43"/>
  <c r="D21" i="43"/>
  <c r="C21" i="43"/>
  <c r="B21" i="43"/>
  <c r="A21" i="43"/>
  <c r="AV20" i="43"/>
  <c r="AV25" i="43" s="1"/>
  <c r="AU20" i="43"/>
  <c r="Y20" i="43"/>
  <c r="W20" i="43"/>
  <c r="V20" i="43"/>
  <c r="U20" i="43"/>
  <c r="T20" i="43"/>
  <c r="S20" i="43"/>
  <c r="R20" i="43"/>
  <c r="Q20" i="43"/>
  <c r="P20" i="43"/>
  <c r="O20" i="43"/>
  <c r="N20" i="43"/>
  <c r="M20" i="43"/>
  <c r="L20" i="43"/>
  <c r="K20" i="43"/>
  <c r="J20" i="43"/>
  <c r="I20" i="43"/>
  <c r="H20" i="43"/>
  <c r="G20" i="43"/>
  <c r="F20" i="43"/>
  <c r="E20" i="43"/>
  <c r="D20" i="43"/>
  <c r="D25" i="43" s="1"/>
  <c r="C20" i="43"/>
  <c r="B20" i="43"/>
  <c r="A20" i="43"/>
  <c r="AV19" i="43"/>
  <c r="AU19" i="43"/>
  <c r="Y19" i="43"/>
  <c r="V19" i="43"/>
  <c r="U19" i="43"/>
  <c r="T19" i="43"/>
  <c r="S19" i="43"/>
  <c r="R19" i="43"/>
  <c r="Q19" i="43"/>
  <c r="P19" i="43"/>
  <c r="O19" i="43"/>
  <c r="N19" i="43"/>
  <c r="M19" i="43"/>
  <c r="L19" i="43"/>
  <c r="G17" i="58" s="1"/>
  <c r="K19" i="43"/>
  <c r="J19" i="43"/>
  <c r="I19" i="43"/>
  <c r="H19" i="43"/>
  <c r="G19" i="43"/>
  <c r="F19" i="43"/>
  <c r="E19" i="43"/>
  <c r="D19" i="43"/>
  <c r="C19" i="43"/>
  <c r="C25" i="43" s="1"/>
  <c r="B19" i="43"/>
  <c r="A19" i="43"/>
  <c r="AV18" i="43"/>
  <c r="AU18" i="43"/>
  <c r="Y18" i="43"/>
  <c r="X18" i="43"/>
  <c r="W18" i="43"/>
  <c r="V18" i="43"/>
  <c r="U18" i="43"/>
  <c r="T18" i="43"/>
  <c r="S18" i="43"/>
  <c r="R18" i="43"/>
  <c r="Q18" i="43"/>
  <c r="P18" i="43"/>
  <c r="O18" i="43"/>
  <c r="N18" i="43"/>
  <c r="M18" i="43"/>
  <c r="L18" i="43"/>
  <c r="K18" i="43"/>
  <c r="J18" i="43"/>
  <c r="I18" i="43"/>
  <c r="H18" i="43"/>
  <c r="G18" i="43"/>
  <c r="F18" i="43"/>
  <c r="E18" i="43"/>
  <c r="D18" i="43"/>
  <c r="C18" i="43"/>
  <c r="B18" i="43"/>
  <c r="A18" i="43"/>
  <c r="AV17" i="43"/>
  <c r="AU17" i="43"/>
  <c r="Y17" i="43"/>
  <c r="X17" i="43"/>
  <c r="W17" i="43"/>
  <c r="V17" i="43"/>
  <c r="U17" i="43"/>
  <c r="T17" i="43"/>
  <c r="S17" i="43"/>
  <c r="R17" i="43"/>
  <c r="Q17" i="43"/>
  <c r="P17" i="43"/>
  <c r="O17" i="43"/>
  <c r="N17" i="43"/>
  <c r="M17" i="43"/>
  <c r="L17" i="43"/>
  <c r="K17" i="43"/>
  <c r="J17" i="43"/>
  <c r="I17" i="43"/>
  <c r="H17" i="43"/>
  <c r="G17" i="43"/>
  <c r="F17" i="43"/>
  <c r="E17" i="43"/>
  <c r="D17" i="43"/>
  <c r="C17" i="43"/>
  <c r="B17" i="43"/>
  <c r="A17" i="43"/>
  <c r="AV16" i="43"/>
  <c r="AU16" i="43"/>
  <c r="Y16" i="43"/>
  <c r="X16" i="43"/>
  <c r="W16" i="43"/>
  <c r="V16" i="43"/>
  <c r="U16" i="43"/>
  <c r="T16" i="43"/>
  <c r="S16" i="43"/>
  <c r="R16" i="43"/>
  <c r="Q16" i="43"/>
  <c r="P16" i="43"/>
  <c r="O16" i="43"/>
  <c r="N16" i="43"/>
  <c r="M16" i="43"/>
  <c r="L16" i="43"/>
  <c r="K16" i="43"/>
  <c r="J16" i="43"/>
  <c r="I16" i="43"/>
  <c r="H16" i="43"/>
  <c r="G16" i="43"/>
  <c r="F16" i="43"/>
  <c r="E16" i="43"/>
  <c r="D16" i="43"/>
  <c r="C16" i="43"/>
  <c r="B16" i="43"/>
  <c r="A16" i="43"/>
  <c r="AV15" i="43"/>
  <c r="AU15" i="43"/>
  <c r="Y15" i="43"/>
  <c r="X15" i="43"/>
  <c r="W15" i="43"/>
  <c r="V15" i="43"/>
  <c r="U15" i="43"/>
  <c r="T15" i="43"/>
  <c r="S15" i="43"/>
  <c r="R15" i="43"/>
  <c r="Q15" i="43"/>
  <c r="P15" i="43"/>
  <c r="O15" i="43"/>
  <c r="N15" i="43"/>
  <c r="M15" i="43"/>
  <c r="L15" i="43"/>
  <c r="K15" i="43"/>
  <c r="J15" i="43"/>
  <c r="I15" i="43"/>
  <c r="H15" i="43"/>
  <c r="G15" i="43"/>
  <c r="F15" i="43"/>
  <c r="E15" i="43"/>
  <c r="D15" i="43"/>
  <c r="C15" i="43"/>
  <c r="B15" i="43"/>
  <c r="A15" i="43"/>
  <c r="AV14" i="43"/>
  <c r="AU14" i="43"/>
  <c r="Y14" i="43"/>
  <c r="X14" i="43"/>
  <c r="W14" i="43"/>
  <c r="V14" i="43"/>
  <c r="U14" i="43"/>
  <c r="T14" i="43"/>
  <c r="S14" i="43"/>
  <c r="R14" i="43"/>
  <c r="Q14" i="43"/>
  <c r="P14" i="43"/>
  <c r="O14" i="43"/>
  <c r="N14" i="43"/>
  <c r="M14" i="43"/>
  <c r="L14" i="43"/>
  <c r="K14" i="43"/>
  <c r="J14" i="43"/>
  <c r="I14" i="43"/>
  <c r="H14" i="43"/>
  <c r="G14" i="43"/>
  <c r="F14" i="43"/>
  <c r="E14" i="43"/>
  <c r="D14" i="43"/>
  <c r="C14" i="43"/>
  <c r="B14" i="43"/>
  <c r="A14" i="43"/>
  <c r="AV13" i="43"/>
  <c r="AU13" i="43"/>
  <c r="Y13" i="43"/>
  <c r="X13" i="43"/>
  <c r="W13" i="43"/>
  <c r="V13" i="43"/>
  <c r="U13" i="43"/>
  <c r="T13" i="43"/>
  <c r="S13" i="43"/>
  <c r="R13" i="43"/>
  <c r="Q13" i="43"/>
  <c r="P13" i="43"/>
  <c r="O13" i="43"/>
  <c r="N13" i="43"/>
  <c r="M13" i="43"/>
  <c r="L13" i="43"/>
  <c r="K13" i="43"/>
  <c r="J13" i="43"/>
  <c r="I13" i="43"/>
  <c r="H13" i="43"/>
  <c r="G13" i="43"/>
  <c r="F13" i="43"/>
  <c r="E13" i="43"/>
  <c r="D13" i="43"/>
  <c r="C13" i="43"/>
  <c r="B13" i="43"/>
  <c r="A13" i="43"/>
  <c r="AV12" i="43"/>
  <c r="AU12" i="43"/>
  <c r="Y12" i="43"/>
  <c r="X12" i="43"/>
  <c r="W12" i="43"/>
  <c r="V12" i="43"/>
  <c r="U12" i="43"/>
  <c r="T12" i="43"/>
  <c r="S12" i="43"/>
  <c r="R12" i="43"/>
  <c r="Q12" i="43"/>
  <c r="P12" i="43"/>
  <c r="O12" i="43"/>
  <c r="N12" i="43"/>
  <c r="M12" i="43"/>
  <c r="L12" i="43"/>
  <c r="K12" i="43"/>
  <c r="J12" i="43"/>
  <c r="I12" i="43"/>
  <c r="H12" i="43"/>
  <c r="G12" i="43"/>
  <c r="F12" i="43"/>
  <c r="E12" i="43"/>
  <c r="D12" i="43"/>
  <c r="C12" i="43"/>
  <c r="B12" i="43"/>
  <c r="A12" i="43"/>
  <c r="AV11" i="43"/>
  <c r="AU11" i="43"/>
  <c r="Y11" i="43"/>
  <c r="X11" i="43"/>
  <c r="W11" i="43"/>
  <c r="V11" i="43"/>
  <c r="U11" i="43"/>
  <c r="T11" i="43"/>
  <c r="S11" i="43"/>
  <c r="R11" i="43"/>
  <c r="Q11" i="43"/>
  <c r="P11" i="43"/>
  <c r="O11" i="43"/>
  <c r="N11" i="43"/>
  <c r="M11" i="43"/>
  <c r="L11" i="43"/>
  <c r="K11" i="43"/>
  <c r="J11" i="43"/>
  <c r="I11" i="43"/>
  <c r="H11" i="43"/>
  <c r="G11" i="43"/>
  <c r="F11" i="43"/>
  <c r="E11" i="43"/>
  <c r="D11" i="43"/>
  <c r="C11" i="43"/>
  <c r="B11" i="43"/>
  <c r="A11" i="43"/>
  <c r="AV10" i="43"/>
  <c r="AU10" i="43"/>
  <c r="Y10" i="43"/>
  <c r="X10" i="43"/>
  <c r="W10" i="43"/>
  <c r="V10" i="43"/>
  <c r="U10" i="43"/>
  <c r="T10" i="43"/>
  <c r="S10" i="43"/>
  <c r="R10" i="43"/>
  <c r="Q10" i="43"/>
  <c r="P10" i="43"/>
  <c r="O10" i="43"/>
  <c r="N10" i="43"/>
  <c r="M10" i="43"/>
  <c r="L10" i="43"/>
  <c r="K10" i="43"/>
  <c r="J10" i="43"/>
  <c r="I10" i="43"/>
  <c r="H10" i="43"/>
  <c r="G10" i="43"/>
  <c r="F10" i="43"/>
  <c r="E10" i="43"/>
  <c r="D10" i="43"/>
  <c r="C10" i="43"/>
  <c r="B10" i="43"/>
  <c r="A10" i="43"/>
  <c r="AV9" i="43"/>
  <c r="AU9" i="43"/>
  <c r="Y9" i="43"/>
  <c r="X9" i="43"/>
  <c r="W9" i="43"/>
  <c r="V9" i="43"/>
  <c r="U9" i="43"/>
  <c r="T9" i="43"/>
  <c r="S9" i="43"/>
  <c r="R9" i="43"/>
  <c r="Q9" i="43"/>
  <c r="P9" i="43"/>
  <c r="O9" i="43"/>
  <c r="N9" i="43"/>
  <c r="M9" i="43"/>
  <c r="L9" i="43"/>
  <c r="K9" i="43"/>
  <c r="J9" i="43"/>
  <c r="I9" i="43"/>
  <c r="H9" i="43"/>
  <c r="G9" i="43"/>
  <c r="F9" i="43"/>
  <c r="E9" i="43"/>
  <c r="D9" i="43"/>
  <c r="C9" i="43"/>
  <c r="B9" i="43"/>
  <c r="A9" i="43"/>
  <c r="AV8" i="43"/>
  <c r="AU8" i="43"/>
  <c r="Y8" i="43"/>
  <c r="X8" i="43"/>
  <c r="W8" i="43"/>
  <c r="V8" i="43"/>
  <c r="U8" i="43"/>
  <c r="T8" i="43"/>
  <c r="S8" i="43"/>
  <c r="R8" i="43"/>
  <c r="Q8" i="43"/>
  <c r="P8" i="43"/>
  <c r="O8" i="43"/>
  <c r="N8" i="43"/>
  <c r="M8" i="43"/>
  <c r="L8" i="43"/>
  <c r="K8" i="43"/>
  <c r="J8" i="43"/>
  <c r="I8" i="43"/>
  <c r="H8" i="43"/>
  <c r="G8" i="43"/>
  <c r="F8" i="43"/>
  <c r="E8" i="43"/>
  <c r="D8" i="43"/>
  <c r="C8" i="43"/>
  <c r="B8" i="43"/>
  <c r="A8" i="43"/>
  <c r="A1" i="43"/>
  <c r="AA25" i="18"/>
  <c r="C25" i="18"/>
  <c r="AA24" i="18"/>
  <c r="C24"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A23" i="18"/>
  <c r="AZ22" i="18"/>
  <c r="AY22" i="18"/>
  <c r="AX22" i="18"/>
  <c r="AW22" i="18"/>
  <c r="AV22" i="18"/>
  <c r="AU22" i="18"/>
  <c r="B22" i="18"/>
  <c r="A22" i="18"/>
  <c r="AZ21" i="18"/>
  <c r="AY21" i="18"/>
  <c r="AX21" i="18"/>
  <c r="AW21" i="18"/>
  <c r="AV21" i="18"/>
  <c r="AU21" i="18"/>
  <c r="B21" i="18"/>
  <c r="A21" i="18"/>
  <c r="AZ20" i="18"/>
  <c r="AY20" i="18"/>
  <c r="AX20" i="18"/>
  <c r="AW20" i="18"/>
  <c r="AV20" i="18"/>
  <c r="AU20" i="18"/>
  <c r="B20" i="18"/>
  <c r="A20" i="18"/>
  <c r="AZ19" i="18"/>
  <c r="AY19" i="18"/>
  <c r="AX19" i="18"/>
  <c r="AW19" i="18"/>
  <c r="AV19" i="18"/>
  <c r="AU19" i="18"/>
  <c r="B19" i="18"/>
  <c r="A19" i="18"/>
  <c r="AZ18" i="18"/>
  <c r="AY18" i="18"/>
  <c r="AX18" i="18"/>
  <c r="AW18" i="18"/>
  <c r="AV18" i="18"/>
  <c r="AU18" i="18"/>
  <c r="B18" i="18"/>
  <c r="A18" i="18"/>
  <c r="AZ17" i="18"/>
  <c r="AY17" i="18"/>
  <c r="AX17" i="18"/>
  <c r="AW17" i="18"/>
  <c r="AV17" i="18"/>
  <c r="AU17" i="18"/>
  <c r="B17" i="18"/>
  <c r="A17" i="18"/>
  <c r="AZ16" i="18"/>
  <c r="AY16" i="18"/>
  <c r="AX16" i="18"/>
  <c r="AW16" i="18"/>
  <c r="AV16" i="18"/>
  <c r="AU16" i="18"/>
  <c r="B16" i="18"/>
  <c r="A16" i="18"/>
  <c r="AZ15" i="18"/>
  <c r="AY15" i="18"/>
  <c r="AX15" i="18"/>
  <c r="AW15" i="18"/>
  <c r="AV15" i="18"/>
  <c r="AU15" i="18"/>
  <c r="B15" i="18"/>
  <c r="A15" i="18"/>
  <c r="AZ14" i="18"/>
  <c r="AY14" i="18"/>
  <c r="AX14" i="18"/>
  <c r="AW14" i="18"/>
  <c r="AV14" i="18"/>
  <c r="AU14" i="18"/>
  <c r="B14" i="18"/>
  <c r="A14" i="18"/>
  <c r="AZ13" i="18"/>
  <c r="AY13" i="18"/>
  <c r="AX13" i="18"/>
  <c r="AW13" i="18"/>
  <c r="AV13" i="18"/>
  <c r="AU13" i="18"/>
  <c r="B13" i="18"/>
  <c r="A13" i="18"/>
  <c r="AZ12" i="18"/>
  <c r="AY12" i="18"/>
  <c r="AX12" i="18"/>
  <c r="AW12" i="18"/>
  <c r="AV12" i="18"/>
  <c r="AU12" i="18"/>
  <c r="B12" i="18"/>
  <c r="A12" i="18"/>
  <c r="AZ11" i="18"/>
  <c r="AY11" i="18"/>
  <c r="AX11" i="18"/>
  <c r="AW11" i="18"/>
  <c r="AV11" i="18"/>
  <c r="AU11" i="18"/>
  <c r="B11" i="18"/>
  <c r="A11" i="18"/>
  <c r="AZ10" i="18"/>
  <c r="AY10" i="18"/>
  <c r="AX10" i="18"/>
  <c r="AW10" i="18"/>
  <c r="AV10" i="18"/>
  <c r="AU10" i="18"/>
  <c r="B10" i="18"/>
  <c r="A10" i="18"/>
  <c r="AZ9" i="18"/>
  <c r="AY9" i="18"/>
  <c r="AX9" i="18"/>
  <c r="AW9" i="18"/>
  <c r="AV9" i="18"/>
  <c r="AU9" i="18"/>
  <c r="B9" i="18"/>
  <c r="A9" i="18"/>
  <c r="AZ8" i="18"/>
  <c r="AY8" i="18"/>
  <c r="AX8" i="18"/>
  <c r="AW8" i="18"/>
  <c r="AV8" i="18"/>
  <c r="AU8" i="18"/>
  <c r="B8" i="18"/>
  <c r="A8" i="18"/>
  <c r="AZ7" i="18"/>
  <c r="AY7" i="18"/>
  <c r="AX7" i="18"/>
  <c r="AW7" i="18"/>
  <c r="AV7" i="18"/>
  <c r="AU7" i="18"/>
  <c r="B7" i="18"/>
  <c r="A7" i="18"/>
  <c r="AZ6" i="18"/>
  <c r="AY6" i="18"/>
  <c r="AX6" i="18"/>
  <c r="AW6" i="18"/>
  <c r="AV6" i="18"/>
  <c r="AU6" i="18"/>
  <c r="B6" i="18"/>
  <c r="A6" i="18"/>
  <c r="AA1" i="18"/>
  <c r="C1" i="18"/>
  <c r="A25" i="4"/>
  <c r="A24" i="4"/>
  <c r="P23" i="4"/>
  <c r="O23" i="4"/>
  <c r="N23" i="4"/>
  <c r="M23" i="4"/>
  <c r="L23" i="4"/>
  <c r="K23" i="4"/>
  <c r="J23" i="4"/>
  <c r="I23" i="4"/>
  <c r="H23" i="4"/>
  <c r="G23" i="4"/>
  <c r="F23" i="4"/>
  <c r="E23" i="4"/>
  <c r="D23" i="4"/>
  <c r="C23" i="4"/>
  <c r="A23" i="4"/>
  <c r="Q22" i="4"/>
  <c r="P22" i="4"/>
  <c r="O22" i="4"/>
  <c r="B22" i="4"/>
  <c r="A22" i="4"/>
  <c r="Q21" i="4"/>
  <c r="P21" i="4"/>
  <c r="O21" i="4"/>
  <c r="B21" i="4"/>
  <c r="A21" i="4"/>
  <c r="Q20" i="4"/>
  <c r="P20" i="4"/>
  <c r="O20" i="4"/>
  <c r="B20" i="4"/>
  <c r="A20" i="4"/>
  <c r="Q19" i="4"/>
  <c r="P19" i="4"/>
  <c r="O19" i="4"/>
  <c r="B19" i="4"/>
  <c r="A19" i="4"/>
  <c r="Q18" i="4"/>
  <c r="P18" i="4"/>
  <c r="O18" i="4"/>
  <c r="B18" i="4"/>
  <c r="A18" i="4"/>
  <c r="Q17" i="4"/>
  <c r="P17" i="4"/>
  <c r="O17" i="4"/>
  <c r="B17" i="4"/>
  <c r="A17" i="4"/>
  <c r="Q16" i="4"/>
  <c r="P16" i="4"/>
  <c r="O16" i="4"/>
  <c r="B16" i="4"/>
  <c r="A16" i="4"/>
  <c r="Q15" i="4"/>
  <c r="P15" i="4"/>
  <c r="O15" i="4"/>
  <c r="B15" i="4"/>
  <c r="A15" i="4"/>
  <c r="Q14" i="4"/>
  <c r="P14" i="4"/>
  <c r="O14" i="4"/>
  <c r="B14" i="4"/>
  <c r="A14" i="4"/>
  <c r="Q13" i="4"/>
  <c r="P13" i="4"/>
  <c r="O13" i="4"/>
  <c r="B13" i="4"/>
  <c r="A13" i="4"/>
  <c r="Q12" i="4"/>
  <c r="P12" i="4"/>
  <c r="O12" i="4"/>
  <c r="B12" i="4"/>
  <c r="A12" i="4"/>
  <c r="Q11" i="4"/>
  <c r="P11" i="4"/>
  <c r="O11" i="4"/>
  <c r="B11" i="4"/>
  <c r="A11" i="4"/>
  <c r="Q10" i="4"/>
  <c r="P10" i="4"/>
  <c r="O10" i="4"/>
  <c r="B10" i="4"/>
  <c r="A10" i="4"/>
  <c r="Q9" i="4"/>
  <c r="P9" i="4"/>
  <c r="O9" i="4"/>
  <c r="B9" i="4"/>
  <c r="A9" i="4"/>
  <c r="Q8" i="4"/>
  <c r="P8" i="4"/>
  <c r="O8" i="4"/>
  <c r="B8" i="4"/>
  <c r="A8" i="4"/>
  <c r="Q7" i="4"/>
  <c r="P7" i="4"/>
  <c r="O7" i="4"/>
  <c r="B7" i="4"/>
  <c r="A7" i="4"/>
  <c r="Q6" i="4"/>
  <c r="P6" i="4"/>
  <c r="O6" i="4"/>
  <c r="B6" i="4"/>
  <c r="A6" i="4"/>
  <c r="A1" i="4"/>
  <c r="A26" i="5"/>
  <c r="A25" i="5"/>
  <c r="AB23" i="5"/>
  <c r="AA23" i="5"/>
  <c r="Z23" i="5"/>
  <c r="Y23" i="5"/>
  <c r="X23" i="5"/>
  <c r="W23" i="5"/>
  <c r="V23" i="5"/>
  <c r="U23" i="5"/>
  <c r="T23" i="5"/>
  <c r="S23" i="5"/>
  <c r="R23" i="5"/>
  <c r="Q23" i="5"/>
  <c r="P23" i="5"/>
  <c r="O23" i="5"/>
  <c r="N23" i="5"/>
  <c r="M23" i="5"/>
  <c r="L23" i="5"/>
  <c r="K23" i="5"/>
  <c r="J23" i="5"/>
  <c r="I23" i="5"/>
  <c r="H23" i="5"/>
  <c r="G23" i="5"/>
  <c r="F23" i="5"/>
  <c r="E23" i="5"/>
  <c r="D23" i="5"/>
  <c r="C23" i="5"/>
  <c r="AC22" i="5"/>
  <c r="AB22" i="5"/>
  <c r="AA22" i="5"/>
  <c r="B22" i="5"/>
  <c r="A22" i="5"/>
  <c r="AC21" i="5"/>
  <c r="AB21" i="5"/>
  <c r="AA21" i="5"/>
  <c r="B21" i="5"/>
  <c r="A21" i="5"/>
  <c r="AC20" i="5"/>
  <c r="AB20" i="5"/>
  <c r="AA20" i="5"/>
  <c r="B20" i="5"/>
  <c r="A20" i="5"/>
  <c r="AC19" i="5"/>
  <c r="AB19" i="5"/>
  <c r="AA19" i="5"/>
  <c r="B19" i="5"/>
  <c r="A19" i="5"/>
  <c r="AC18" i="5"/>
  <c r="AB18" i="5"/>
  <c r="AA18" i="5"/>
  <c r="B18" i="5"/>
  <c r="A18" i="5"/>
  <c r="AC17" i="5"/>
  <c r="AB17" i="5"/>
  <c r="AA17" i="5"/>
  <c r="B17" i="5"/>
  <c r="A17" i="5"/>
  <c r="AC16" i="5"/>
  <c r="AB16" i="5"/>
  <c r="AA16" i="5"/>
  <c r="B16" i="5"/>
  <c r="A16" i="5"/>
  <c r="AC15" i="5"/>
  <c r="AB15" i="5"/>
  <c r="AA15" i="5"/>
  <c r="B15" i="5"/>
  <c r="A15" i="5"/>
  <c r="AC14" i="5"/>
  <c r="AB14" i="5"/>
  <c r="AA14" i="5"/>
  <c r="B14" i="5"/>
  <c r="A14" i="5"/>
  <c r="AC13" i="5"/>
  <c r="AB13" i="5"/>
  <c r="AA13" i="5"/>
  <c r="B13" i="5"/>
  <c r="A13" i="5"/>
  <c r="AC12" i="5"/>
  <c r="AB12" i="5"/>
  <c r="AA12" i="5"/>
  <c r="B12" i="5"/>
  <c r="A12" i="5"/>
  <c r="AC11" i="5"/>
  <c r="AB11" i="5"/>
  <c r="AA11" i="5"/>
  <c r="B11" i="5"/>
  <c r="A11" i="5"/>
  <c r="AC10" i="5"/>
  <c r="AB10" i="5"/>
  <c r="AA10" i="5"/>
  <c r="B10" i="5"/>
  <c r="A10" i="5"/>
  <c r="AC9" i="5"/>
  <c r="AB9" i="5"/>
  <c r="AA9" i="5"/>
  <c r="B9" i="5"/>
  <c r="A9" i="5"/>
  <c r="AC8" i="5"/>
  <c r="AB8" i="5"/>
  <c r="AA8" i="5"/>
  <c r="B8" i="5"/>
  <c r="A8" i="5"/>
  <c r="AC7" i="5"/>
  <c r="AB7" i="5"/>
  <c r="AA7" i="5"/>
  <c r="B7" i="5"/>
  <c r="A7" i="5"/>
  <c r="AC6" i="5"/>
  <c r="AB6" i="5"/>
  <c r="AA6" i="5"/>
  <c r="B6" i="5"/>
  <c r="A6" i="5"/>
  <c r="A1" i="5"/>
  <c r="A25" i="6"/>
  <c r="A24" i="6"/>
  <c r="X23" i="6"/>
  <c r="W23" i="6"/>
  <c r="V23" i="6"/>
  <c r="U23" i="6"/>
  <c r="T23" i="6"/>
  <c r="S23" i="6"/>
  <c r="R23" i="6"/>
  <c r="Q23" i="6"/>
  <c r="P23" i="6"/>
  <c r="O23" i="6"/>
  <c r="N23" i="6"/>
  <c r="M23" i="6"/>
  <c r="L23" i="6"/>
  <c r="K23" i="6"/>
  <c r="J23" i="6"/>
  <c r="I23" i="6"/>
  <c r="H23" i="6"/>
  <c r="G23" i="6"/>
  <c r="F23" i="6"/>
  <c r="E23" i="6"/>
  <c r="D23" i="6"/>
  <c r="C23" i="6"/>
  <c r="A23" i="6"/>
  <c r="Y22" i="6"/>
  <c r="X22" i="6"/>
  <c r="W22" i="6"/>
  <c r="B22" i="6"/>
  <c r="A22" i="6"/>
  <c r="Y21" i="6"/>
  <c r="X21" i="6"/>
  <c r="W21" i="6"/>
  <c r="B21" i="6"/>
  <c r="A21" i="6"/>
  <c r="Y20" i="6"/>
  <c r="X20" i="6"/>
  <c r="W20" i="6"/>
  <c r="B20" i="6"/>
  <c r="A20" i="6"/>
  <c r="Y19" i="6"/>
  <c r="X19" i="6"/>
  <c r="W19" i="6"/>
  <c r="B19" i="6"/>
  <c r="A19" i="6"/>
  <c r="Y18" i="6"/>
  <c r="X18" i="6"/>
  <c r="W18" i="6"/>
  <c r="B18" i="6"/>
  <c r="A18" i="6"/>
  <c r="Y17" i="6"/>
  <c r="X17" i="6"/>
  <c r="W17" i="6"/>
  <c r="B17" i="6"/>
  <c r="A17" i="6"/>
  <c r="Y16" i="6"/>
  <c r="X16" i="6"/>
  <c r="W16" i="6"/>
  <c r="B16" i="6"/>
  <c r="A16" i="6"/>
  <c r="Y15" i="6"/>
  <c r="X15" i="6"/>
  <c r="W15" i="6"/>
  <c r="B15" i="6"/>
  <c r="A15" i="6"/>
  <c r="Y14" i="6"/>
  <c r="X14" i="6"/>
  <c r="W14" i="6"/>
  <c r="B14" i="6"/>
  <c r="A14" i="6"/>
  <c r="Y13" i="6"/>
  <c r="X13" i="6"/>
  <c r="W13" i="6"/>
  <c r="B13" i="6"/>
  <c r="A13" i="6"/>
  <c r="Y12" i="6"/>
  <c r="X12" i="6"/>
  <c r="W12" i="6"/>
  <c r="B12" i="6"/>
  <c r="A12" i="6"/>
  <c r="Y11" i="6"/>
  <c r="X11" i="6"/>
  <c r="W11" i="6"/>
  <c r="B11" i="6"/>
  <c r="A11" i="6"/>
  <c r="Y10" i="6"/>
  <c r="X10" i="6"/>
  <c r="W10" i="6"/>
  <c r="B10" i="6"/>
  <c r="A10" i="6"/>
  <c r="Y9" i="6"/>
  <c r="X9" i="6"/>
  <c r="W9" i="6"/>
  <c r="B9" i="6"/>
  <c r="A9" i="6"/>
  <c r="Y8" i="6"/>
  <c r="X8" i="6"/>
  <c r="W8" i="6"/>
  <c r="B8" i="6"/>
  <c r="A8" i="6"/>
  <c r="Y7" i="6"/>
  <c r="X7" i="6"/>
  <c r="W7" i="6"/>
  <c r="B7" i="6"/>
  <c r="A7" i="6"/>
  <c r="Y6" i="6"/>
  <c r="X6" i="6"/>
  <c r="W6" i="6"/>
  <c r="B6" i="6"/>
  <c r="A6" i="6"/>
  <c r="A1" i="6"/>
  <c r="A27" i="7"/>
  <c r="A26" i="7"/>
  <c r="V24" i="7"/>
  <c r="U24" i="7"/>
  <c r="T24" i="7"/>
  <c r="S24" i="7"/>
  <c r="R24" i="7"/>
  <c r="Q24" i="7"/>
  <c r="P24" i="7"/>
  <c r="O24" i="7"/>
  <c r="N24" i="7"/>
  <c r="M24" i="7"/>
  <c r="L24" i="7"/>
  <c r="K24" i="7"/>
  <c r="J24" i="7"/>
  <c r="I24" i="7"/>
  <c r="H24" i="7"/>
  <c r="G24" i="7"/>
  <c r="F24" i="7"/>
  <c r="E24" i="7"/>
  <c r="D24" i="7"/>
  <c r="C24" i="7"/>
  <c r="W23" i="7"/>
  <c r="V23" i="7"/>
  <c r="U23" i="7"/>
  <c r="B23" i="7"/>
  <c r="A23" i="7"/>
  <c r="W22" i="7"/>
  <c r="V22" i="7"/>
  <c r="U22" i="7"/>
  <c r="B22" i="7"/>
  <c r="A22" i="7"/>
  <c r="W21" i="7"/>
  <c r="V21" i="7"/>
  <c r="U21" i="7"/>
  <c r="B21" i="7"/>
  <c r="A21" i="7"/>
  <c r="W20" i="7"/>
  <c r="V20" i="7"/>
  <c r="U20" i="7"/>
  <c r="B20" i="7"/>
  <c r="A20" i="7"/>
  <c r="W19" i="7"/>
  <c r="V19" i="7"/>
  <c r="U19" i="7"/>
  <c r="B19" i="7"/>
  <c r="A19" i="7"/>
  <c r="W18" i="7"/>
  <c r="V18" i="7"/>
  <c r="U18" i="7"/>
  <c r="B18" i="7"/>
  <c r="A18" i="7"/>
  <c r="W17" i="7"/>
  <c r="V17" i="7"/>
  <c r="U17" i="7"/>
  <c r="B17" i="7"/>
  <c r="A17" i="7"/>
  <c r="W16" i="7"/>
  <c r="V16" i="7"/>
  <c r="U16" i="7"/>
  <c r="B16" i="7"/>
  <c r="A16" i="7"/>
  <c r="W15" i="7"/>
  <c r="V15" i="7"/>
  <c r="U15" i="7"/>
  <c r="B15" i="7"/>
  <c r="A15" i="7"/>
  <c r="W14" i="7"/>
  <c r="V14" i="7"/>
  <c r="U14" i="7"/>
  <c r="B14" i="7"/>
  <c r="A14" i="7"/>
  <c r="W13" i="7"/>
  <c r="V13" i="7"/>
  <c r="U13" i="7"/>
  <c r="B13" i="7"/>
  <c r="A13" i="7"/>
  <c r="W12" i="7"/>
  <c r="V12" i="7"/>
  <c r="U12" i="7"/>
  <c r="B12" i="7"/>
  <c r="A12" i="7"/>
  <c r="W11" i="7"/>
  <c r="V11" i="7"/>
  <c r="U11" i="7"/>
  <c r="B11" i="7"/>
  <c r="A11" i="7"/>
  <c r="W10" i="7"/>
  <c r="V10" i="7"/>
  <c r="U10" i="7"/>
  <c r="B10" i="7"/>
  <c r="A10" i="7"/>
  <c r="W9" i="7"/>
  <c r="V9" i="7"/>
  <c r="U9" i="7"/>
  <c r="B9" i="7"/>
  <c r="A9" i="7"/>
  <c r="W8" i="7"/>
  <c r="V8" i="7"/>
  <c r="U8" i="7"/>
  <c r="B8" i="7"/>
  <c r="A8" i="7"/>
  <c r="W7" i="7"/>
  <c r="V7" i="7"/>
  <c r="U7" i="7"/>
  <c r="B7" i="7"/>
  <c r="A7" i="7"/>
  <c r="A1" i="7"/>
  <c r="A27" i="8"/>
  <c r="A26" i="8"/>
  <c r="A25" i="8"/>
  <c r="V24" i="8"/>
  <c r="U24" i="8"/>
  <c r="T24" i="8"/>
  <c r="S24" i="8"/>
  <c r="R24" i="8"/>
  <c r="Q24" i="8"/>
  <c r="P24" i="8"/>
  <c r="O24" i="8"/>
  <c r="N24" i="8"/>
  <c r="M24" i="8"/>
  <c r="L24" i="8"/>
  <c r="K24" i="8"/>
  <c r="J24" i="8"/>
  <c r="I24" i="8"/>
  <c r="H24" i="8"/>
  <c r="G24" i="8"/>
  <c r="F24" i="8"/>
  <c r="E24" i="8"/>
  <c r="D24" i="8"/>
  <c r="C24" i="8"/>
  <c r="A24" i="8"/>
  <c r="W23" i="8"/>
  <c r="V23" i="8"/>
  <c r="U23" i="8"/>
  <c r="B23" i="8"/>
  <c r="A23" i="8"/>
  <c r="W22" i="8"/>
  <c r="V22" i="8"/>
  <c r="U22" i="8"/>
  <c r="B22" i="8"/>
  <c r="A22" i="8"/>
  <c r="W21" i="8"/>
  <c r="V21" i="8"/>
  <c r="U21" i="8"/>
  <c r="B21" i="8"/>
  <c r="A21" i="8"/>
  <c r="W20" i="8"/>
  <c r="V20" i="8"/>
  <c r="U20" i="8"/>
  <c r="B20" i="8"/>
  <c r="A20" i="8"/>
  <c r="W19" i="8"/>
  <c r="V19" i="8"/>
  <c r="U19" i="8"/>
  <c r="B19" i="8"/>
  <c r="A19" i="8"/>
  <c r="W18" i="8"/>
  <c r="V18" i="8"/>
  <c r="U18" i="8"/>
  <c r="B18" i="8"/>
  <c r="A18" i="8"/>
  <c r="W17" i="8"/>
  <c r="V17" i="8"/>
  <c r="U17" i="8"/>
  <c r="B17" i="8"/>
  <c r="A17" i="8"/>
  <c r="W16" i="8"/>
  <c r="V16" i="8"/>
  <c r="U16" i="8"/>
  <c r="B16" i="8"/>
  <c r="A16" i="8"/>
  <c r="W15" i="8"/>
  <c r="V15" i="8"/>
  <c r="U15" i="8"/>
  <c r="B15" i="8"/>
  <c r="A15" i="8"/>
  <c r="W14" i="8"/>
  <c r="V14" i="8"/>
  <c r="U14" i="8"/>
  <c r="B14" i="8"/>
  <c r="A14" i="8"/>
  <c r="W13" i="8"/>
  <c r="V13" i="8"/>
  <c r="U13" i="8"/>
  <c r="B13" i="8"/>
  <c r="A13" i="8"/>
  <c r="W12" i="8"/>
  <c r="V12" i="8"/>
  <c r="U12" i="8"/>
  <c r="B12" i="8"/>
  <c r="A12" i="8"/>
  <c r="W11" i="8"/>
  <c r="V11" i="8"/>
  <c r="U11" i="8"/>
  <c r="B11" i="8"/>
  <c r="A11" i="8"/>
  <c r="W10" i="8"/>
  <c r="V10" i="8"/>
  <c r="U10" i="8"/>
  <c r="B10" i="8"/>
  <c r="A10" i="8"/>
  <c r="W9" i="8"/>
  <c r="V9" i="8"/>
  <c r="U9" i="8"/>
  <c r="B9" i="8"/>
  <c r="A9" i="8"/>
  <c r="W8" i="8"/>
  <c r="V8" i="8"/>
  <c r="U8" i="8"/>
  <c r="B8" i="8"/>
  <c r="A8" i="8"/>
  <c r="W7" i="8"/>
  <c r="V7" i="8"/>
  <c r="U7" i="8"/>
  <c r="B7" i="8"/>
  <c r="A7" i="8"/>
  <c r="A1" i="8"/>
  <c r="T32" i="9"/>
  <c r="S32" i="9"/>
  <c r="R32" i="9"/>
  <c r="Q32" i="9"/>
  <c r="P32" i="9"/>
  <c r="O32" i="9"/>
  <c r="N32" i="9"/>
  <c r="M32" i="9"/>
  <c r="L32" i="9"/>
  <c r="K32" i="9"/>
  <c r="J32" i="9"/>
  <c r="I32" i="9"/>
  <c r="H32" i="9"/>
  <c r="G32" i="9"/>
  <c r="F32" i="9"/>
  <c r="E32" i="9"/>
  <c r="D32" i="9"/>
  <c r="C32" i="9"/>
  <c r="T31" i="9"/>
  <c r="B31" i="9"/>
  <c r="A31" i="9"/>
  <c r="T30" i="9"/>
  <c r="B30" i="9"/>
  <c r="A30" i="9"/>
  <c r="T29" i="9"/>
  <c r="B29" i="9"/>
  <c r="A29" i="9"/>
  <c r="T28" i="9"/>
  <c r="B28" i="9"/>
  <c r="A28" i="9"/>
  <c r="T27" i="9"/>
  <c r="B27" i="9"/>
  <c r="A27" i="9"/>
  <c r="T26" i="9"/>
  <c r="B26" i="9"/>
  <c r="A26" i="9"/>
  <c r="T25" i="9"/>
  <c r="B25" i="9"/>
  <c r="A25" i="9"/>
  <c r="T24" i="9"/>
  <c r="B24" i="9"/>
  <c r="A24" i="9"/>
  <c r="T23" i="9"/>
  <c r="B23" i="9"/>
  <c r="A23" i="9"/>
  <c r="T22" i="9"/>
  <c r="B22" i="9"/>
  <c r="A22" i="9"/>
  <c r="T21" i="9"/>
  <c r="B21" i="9"/>
  <c r="A21" i="9"/>
  <c r="T20" i="9"/>
  <c r="B20" i="9"/>
  <c r="A20" i="9"/>
  <c r="T19" i="9"/>
  <c r="B19" i="9"/>
  <c r="A19" i="9"/>
  <c r="T18" i="9"/>
  <c r="B18" i="9"/>
  <c r="A18" i="9"/>
  <c r="T17" i="9"/>
  <c r="B17" i="9"/>
  <c r="A17" i="9"/>
  <c r="T16" i="9"/>
  <c r="B16" i="9"/>
  <c r="A16" i="9"/>
  <c r="T15" i="9"/>
  <c r="B15" i="9"/>
  <c r="A15" i="9"/>
  <c r="S14" i="9"/>
  <c r="R14" i="9"/>
  <c r="Q14" i="9"/>
  <c r="P14" i="9"/>
  <c r="O14" i="9"/>
  <c r="N14" i="9"/>
  <c r="M14" i="9"/>
  <c r="L14" i="9"/>
  <c r="K14" i="9"/>
  <c r="J14" i="9"/>
  <c r="I14" i="9"/>
  <c r="H14" i="9"/>
  <c r="G14" i="9"/>
  <c r="F14" i="9"/>
  <c r="E14" i="9"/>
  <c r="D14" i="9"/>
  <c r="C14" i="9"/>
  <c r="C9" i="9"/>
  <c r="B9" i="9"/>
  <c r="A9" i="9"/>
  <c r="C8" i="9"/>
  <c r="B8" i="9"/>
  <c r="A8" i="9"/>
  <c r="C7" i="9"/>
  <c r="B7" i="9"/>
  <c r="A7" i="9"/>
  <c r="C6" i="9"/>
  <c r="B6" i="9"/>
  <c r="A6" i="9"/>
  <c r="A1" i="9"/>
  <c r="P23" i="20"/>
  <c r="O23" i="20"/>
  <c r="N23" i="20"/>
  <c r="M23" i="20"/>
  <c r="L23" i="20"/>
  <c r="K23" i="20"/>
  <c r="J23" i="20"/>
  <c r="I23" i="20"/>
  <c r="H23" i="20"/>
  <c r="G23" i="20"/>
  <c r="F23" i="20"/>
  <c r="E23" i="20"/>
  <c r="D23" i="20"/>
  <c r="C23" i="20"/>
  <c r="Q22" i="20"/>
  <c r="B22" i="20"/>
  <c r="A22" i="20"/>
  <c r="Q21" i="20"/>
  <c r="B21" i="20"/>
  <c r="A21" i="20"/>
  <c r="Q20" i="20"/>
  <c r="B20" i="20"/>
  <c r="A20" i="20"/>
  <c r="Q19" i="20"/>
  <c r="B19" i="20"/>
  <c r="A19" i="20"/>
  <c r="Q18" i="20"/>
  <c r="B18" i="20"/>
  <c r="A18" i="20"/>
  <c r="Q17" i="20"/>
  <c r="B17" i="20"/>
  <c r="A17" i="20"/>
  <c r="Q16" i="20"/>
  <c r="B16" i="20"/>
  <c r="A16" i="20"/>
  <c r="Q15" i="20"/>
  <c r="B15" i="20"/>
  <c r="A15" i="20"/>
  <c r="Q14" i="20"/>
  <c r="B14" i="20"/>
  <c r="A14" i="20"/>
  <c r="Q13" i="20"/>
  <c r="B13" i="20"/>
  <c r="A13" i="20"/>
  <c r="Q12" i="20"/>
  <c r="B12" i="20"/>
  <c r="A12" i="20"/>
  <c r="Q11" i="20"/>
  <c r="B11" i="20"/>
  <c r="A11" i="20"/>
  <c r="Q10" i="20"/>
  <c r="B10" i="20"/>
  <c r="A10" i="20"/>
  <c r="Q9" i="20"/>
  <c r="B9" i="20"/>
  <c r="A9" i="20"/>
  <c r="Q8" i="20"/>
  <c r="B8" i="20"/>
  <c r="A8" i="20"/>
  <c r="Q7" i="20"/>
  <c r="B7" i="20"/>
  <c r="A7" i="20"/>
  <c r="Q6" i="20"/>
  <c r="B6" i="20"/>
  <c r="A6" i="20"/>
  <c r="A1" i="20"/>
  <c r="T18" i="53"/>
  <c r="K18" i="53"/>
  <c r="J18" i="53"/>
  <c r="I18" i="53"/>
  <c r="H18" i="53"/>
  <c r="G18" i="53"/>
  <c r="F18" i="53"/>
  <c r="E18" i="53"/>
  <c r="D18" i="53"/>
  <c r="C16" i="53"/>
  <c r="A16" i="53"/>
  <c r="C15" i="53"/>
  <c r="A15" i="53"/>
  <c r="C14" i="53"/>
  <c r="A14" i="53"/>
  <c r="C13" i="53"/>
  <c r="A13" i="53"/>
  <c r="C12" i="53"/>
  <c r="A12" i="53"/>
  <c r="B1" i="53"/>
  <c r="A1" i="53"/>
  <c r="AJ26" i="11"/>
  <c r="AI26" i="11"/>
  <c r="AH26" i="11"/>
  <c r="AG26" i="11"/>
  <c r="AF26" i="11"/>
  <c r="AE26" i="11"/>
  <c r="AD26" i="11"/>
  <c r="AC26" i="11"/>
  <c r="AB26" i="11"/>
  <c r="AA26" i="11"/>
  <c r="L26" i="11"/>
  <c r="K26" i="11"/>
  <c r="J26" i="11"/>
  <c r="I26" i="11"/>
  <c r="H26" i="11"/>
  <c r="G26" i="11"/>
  <c r="F26" i="11"/>
  <c r="E26" i="11"/>
  <c r="D26" i="11"/>
  <c r="C26" i="11"/>
  <c r="L25" i="11"/>
  <c r="K25" i="11"/>
  <c r="J25" i="11"/>
  <c r="I25" i="11"/>
  <c r="H25" i="11"/>
  <c r="G25" i="11"/>
  <c r="F25" i="11"/>
  <c r="E25" i="11"/>
  <c r="D25" i="11"/>
  <c r="C25" i="11"/>
  <c r="L24" i="11"/>
  <c r="K24" i="11"/>
  <c r="J24" i="11"/>
  <c r="I24" i="11"/>
  <c r="H24" i="11"/>
  <c r="G24" i="11"/>
  <c r="F24" i="11"/>
  <c r="E24" i="11"/>
  <c r="D24" i="11"/>
  <c r="C24" i="11"/>
  <c r="L23" i="11"/>
  <c r="K23" i="11"/>
  <c r="J23" i="11"/>
  <c r="I23" i="11"/>
  <c r="H23" i="11"/>
  <c r="G23" i="11"/>
  <c r="F23" i="11"/>
  <c r="E23" i="11"/>
  <c r="D23" i="11"/>
  <c r="C23" i="11"/>
  <c r="L22" i="11"/>
  <c r="K22" i="11"/>
  <c r="J22" i="11"/>
  <c r="I22" i="11"/>
  <c r="H22" i="11"/>
  <c r="G22" i="11"/>
  <c r="F22" i="11"/>
  <c r="E22" i="11"/>
  <c r="D22" i="11"/>
  <c r="C22" i="11"/>
  <c r="L21" i="11"/>
  <c r="K21" i="11"/>
  <c r="J21" i="11"/>
  <c r="I21" i="11"/>
  <c r="H21" i="11"/>
  <c r="G21" i="11"/>
  <c r="F21" i="11"/>
  <c r="E21" i="11"/>
  <c r="D21" i="11"/>
  <c r="C21" i="11"/>
  <c r="AH11" i="11"/>
  <c r="AG11" i="11"/>
  <c r="AF11" i="11"/>
  <c r="AE11" i="11"/>
  <c r="AD11" i="11"/>
  <c r="AC11" i="11"/>
  <c r="AB11" i="11"/>
  <c r="AA11" i="11"/>
  <c r="J11" i="11"/>
  <c r="I11" i="11"/>
  <c r="H11" i="11"/>
  <c r="G11" i="11"/>
  <c r="F11" i="11"/>
  <c r="E11" i="11"/>
  <c r="D11" i="11"/>
  <c r="C11" i="11"/>
  <c r="J10" i="11"/>
  <c r="I10" i="11"/>
  <c r="H10" i="11"/>
  <c r="G10" i="11"/>
  <c r="F10" i="11"/>
  <c r="E10" i="11"/>
  <c r="D10" i="11"/>
  <c r="C10" i="11"/>
  <c r="J9" i="11"/>
  <c r="I9" i="11"/>
  <c r="H9" i="11"/>
  <c r="G9" i="11"/>
  <c r="F9" i="11"/>
  <c r="E9" i="11"/>
  <c r="D9" i="11"/>
  <c r="C9" i="11"/>
  <c r="J8" i="11"/>
  <c r="I8" i="11"/>
  <c r="H8" i="11"/>
  <c r="G8" i="11"/>
  <c r="F8" i="11"/>
  <c r="E8" i="11"/>
  <c r="D8" i="11"/>
  <c r="C8" i="11"/>
  <c r="J7" i="11"/>
  <c r="I7" i="11"/>
  <c r="H7" i="11"/>
  <c r="G7" i="11"/>
  <c r="F7" i="11"/>
  <c r="E7" i="11"/>
  <c r="D7" i="11"/>
  <c r="C7" i="11"/>
  <c r="J6" i="11"/>
  <c r="I6" i="11"/>
  <c r="H6" i="11"/>
  <c r="G6" i="11"/>
  <c r="F6" i="11"/>
  <c r="E6" i="11"/>
  <c r="D6" i="11"/>
  <c r="C6" i="11"/>
  <c r="A1" i="11"/>
  <c r="AU11" i="113"/>
  <c r="AT11" i="113"/>
  <c r="AR11" i="113"/>
  <c r="AQ11" i="113"/>
  <c r="AP11" i="113"/>
  <c r="AO11" i="113"/>
  <c r="AN11" i="113"/>
  <c r="AM11" i="113"/>
  <c r="AL11" i="113"/>
  <c r="AK11" i="113"/>
  <c r="AJ11" i="113"/>
  <c r="AI11" i="113"/>
  <c r="AH11" i="113"/>
  <c r="AG11" i="113"/>
  <c r="AF11" i="113"/>
  <c r="AE11" i="113"/>
  <c r="AD11" i="113"/>
  <c r="AC11" i="113"/>
  <c r="AB11" i="113"/>
  <c r="AA11" i="113"/>
  <c r="T11" i="113"/>
  <c r="S11" i="113"/>
  <c r="R11" i="113"/>
  <c r="Q11" i="113"/>
  <c r="P11" i="113"/>
  <c r="O11" i="113"/>
  <c r="N11" i="113"/>
  <c r="M11" i="113"/>
  <c r="L11" i="113"/>
  <c r="K11" i="113"/>
  <c r="J11" i="113"/>
  <c r="I11" i="113"/>
  <c r="H11" i="113"/>
  <c r="G11" i="113"/>
  <c r="F11" i="113"/>
  <c r="E11" i="113"/>
  <c r="D11" i="113"/>
  <c r="C11" i="113"/>
  <c r="AU10" i="113"/>
  <c r="AT10" i="113"/>
  <c r="AR10" i="113"/>
  <c r="AQ10" i="113"/>
  <c r="T10" i="113"/>
  <c r="S10" i="113"/>
  <c r="N10" i="113"/>
  <c r="M10" i="113"/>
  <c r="L10" i="113"/>
  <c r="K10" i="113"/>
  <c r="J10" i="113"/>
  <c r="I10" i="113"/>
  <c r="H10" i="113"/>
  <c r="G10" i="113"/>
  <c r="F10" i="113"/>
  <c r="E10" i="113"/>
  <c r="D10" i="113"/>
  <c r="C10" i="113"/>
  <c r="B10" i="113"/>
  <c r="A10" i="113"/>
  <c r="AU9" i="113"/>
  <c r="AT9" i="113"/>
  <c r="AR9" i="113"/>
  <c r="AQ9" i="113"/>
  <c r="T9" i="113"/>
  <c r="S9" i="113"/>
  <c r="N9" i="113"/>
  <c r="M9" i="113"/>
  <c r="L9" i="113"/>
  <c r="K9" i="113"/>
  <c r="J9" i="113"/>
  <c r="I9" i="113"/>
  <c r="H9" i="113"/>
  <c r="G9" i="113"/>
  <c r="F9" i="113"/>
  <c r="E9" i="113"/>
  <c r="D9" i="113"/>
  <c r="C9" i="113"/>
  <c r="B9" i="113"/>
  <c r="A9" i="113"/>
  <c r="AU8" i="113"/>
  <c r="AT8" i="113"/>
  <c r="AR8" i="113"/>
  <c r="AQ8" i="113"/>
  <c r="T8" i="113"/>
  <c r="S8" i="113"/>
  <c r="N8" i="113"/>
  <c r="M8" i="113"/>
  <c r="L8" i="113"/>
  <c r="K8" i="113"/>
  <c r="J8" i="113"/>
  <c r="I8" i="113"/>
  <c r="H8" i="113"/>
  <c r="G8" i="113"/>
  <c r="F8" i="113"/>
  <c r="E8" i="113"/>
  <c r="D8" i="113"/>
  <c r="C8" i="113"/>
  <c r="B8" i="113"/>
  <c r="A8" i="113"/>
  <c r="AU7" i="113"/>
  <c r="AT7" i="113"/>
  <c r="AR7" i="113"/>
  <c r="AQ7" i="113"/>
  <c r="T7" i="113"/>
  <c r="S7" i="113"/>
  <c r="P7" i="113"/>
  <c r="O7" i="113"/>
  <c r="N7" i="113"/>
  <c r="M7" i="113"/>
  <c r="L7" i="113"/>
  <c r="K7" i="113"/>
  <c r="J7" i="113"/>
  <c r="I7" i="113"/>
  <c r="H7" i="113"/>
  <c r="G7" i="113"/>
  <c r="F7" i="113"/>
  <c r="E7" i="113"/>
  <c r="D7" i="113"/>
  <c r="C7" i="113"/>
  <c r="B7" i="113"/>
  <c r="A7" i="113"/>
  <c r="AQ5" i="113"/>
  <c r="A1" i="113"/>
  <c r="A26" i="2"/>
  <c r="AJ23" i="2"/>
  <c r="AI23" i="2"/>
  <c r="AH23" i="2"/>
  <c r="AG23" i="2"/>
  <c r="AF23" i="2"/>
  <c r="AE23" i="2"/>
  <c r="AD23" i="2"/>
  <c r="AC23" i="2"/>
  <c r="AB23" i="2"/>
  <c r="AA23" i="2"/>
  <c r="L23" i="2"/>
  <c r="K23" i="2"/>
  <c r="J23" i="2"/>
  <c r="I23" i="2"/>
  <c r="H23" i="2"/>
  <c r="G23" i="2"/>
  <c r="F23" i="2"/>
  <c r="E23" i="2"/>
  <c r="D23" i="2"/>
  <c r="C23" i="2"/>
  <c r="AK22" i="2"/>
  <c r="AJ22" i="2"/>
  <c r="AI22" i="2"/>
  <c r="M22" i="2"/>
  <c r="L22" i="2"/>
  <c r="K22" i="2"/>
  <c r="J22" i="2"/>
  <c r="I22" i="2"/>
  <c r="H22" i="2"/>
  <c r="G22" i="2"/>
  <c r="F22" i="2"/>
  <c r="E22" i="2"/>
  <c r="D22" i="2"/>
  <c r="C22" i="2"/>
  <c r="AK21" i="2"/>
  <c r="AJ21" i="2"/>
  <c r="AI21" i="2"/>
  <c r="M21" i="2"/>
  <c r="L21" i="2"/>
  <c r="K21" i="2"/>
  <c r="J21" i="2"/>
  <c r="I21" i="2"/>
  <c r="H21" i="2"/>
  <c r="G21" i="2"/>
  <c r="F21" i="2"/>
  <c r="E21" i="2"/>
  <c r="D21" i="2"/>
  <c r="C21" i="2"/>
  <c r="AK20" i="2"/>
  <c r="AJ20" i="2"/>
  <c r="AI20" i="2"/>
  <c r="M20" i="2"/>
  <c r="L20" i="2"/>
  <c r="K20" i="2"/>
  <c r="J20" i="2"/>
  <c r="I20" i="2"/>
  <c r="H20" i="2"/>
  <c r="G20" i="2"/>
  <c r="F20" i="2"/>
  <c r="E20" i="2"/>
  <c r="D20" i="2"/>
  <c r="C20" i="2"/>
  <c r="AK19" i="2"/>
  <c r="AJ19" i="2"/>
  <c r="AI19" i="2"/>
  <c r="M19" i="2"/>
  <c r="L19" i="2"/>
  <c r="K19" i="2"/>
  <c r="J19" i="2"/>
  <c r="I19" i="2"/>
  <c r="H19" i="2"/>
  <c r="G19" i="2"/>
  <c r="F19" i="2"/>
  <c r="E19" i="2"/>
  <c r="D19" i="2"/>
  <c r="C19" i="2"/>
  <c r="AK18" i="2"/>
  <c r="AJ18" i="2"/>
  <c r="AI18" i="2"/>
  <c r="M18" i="2"/>
  <c r="L18" i="2"/>
  <c r="K18" i="2"/>
  <c r="J18" i="2"/>
  <c r="I18" i="2"/>
  <c r="H18" i="2"/>
  <c r="G18" i="2"/>
  <c r="F18" i="2"/>
  <c r="E18" i="2"/>
  <c r="D18" i="2"/>
  <c r="C18" i="2"/>
  <c r="AK17" i="2"/>
  <c r="AJ17" i="2"/>
  <c r="AI17" i="2"/>
  <c r="M17" i="2"/>
  <c r="L17" i="2"/>
  <c r="K17" i="2"/>
  <c r="J17" i="2"/>
  <c r="I17" i="2"/>
  <c r="H17" i="2"/>
  <c r="G17" i="2"/>
  <c r="F17" i="2"/>
  <c r="E17" i="2"/>
  <c r="D17" i="2"/>
  <c r="C17" i="2"/>
  <c r="AK16" i="2"/>
  <c r="AJ16" i="2"/>
  <c r="AI16" i="2"/>
  <c r="M16" i="2"/>
  <c r="L16" i="2"/>
  <c r="K16" i="2"/>
  <c r="J16" i="2"/>
  <c r="I16" i="2"/>
  <c r="H16" i="2"/>
  <c r="G16" i="2"/>
  <c r="F16" i="2"/>
  <c r="E16" i="2"/>
  <c r="D16" i="2"/>
  <c r="C16" i="2"/>
  <c r="AK15" i="2"/>
  <c r="AJ15" i="2"/>
  <c r="AI15" i="2"/>
  <c r="M15" i="2"/>
  <c r="L15" i="2"/>
  <c r="K15" i="2"/>
  <c r="J15" i="2"/>
  <c r="I15" i="2"/>
  <c r="H15" i="2"/>
  <c r="G15" i="2"/>
  <c r="F15" i="2"/>
  <c r="E15" i="2"/>
  <c r="D15" i="2"/>
  <c r="C15" i="2"/>
  <c r="AK14" i="2"/>
  <c r="AJ14" i="2"/>
  <c r="AI14" i="2"/>
  <c r="M14" i="2"/>
  <c r="L14" i="2"/>
  <c r="K14" i="2"/>
  <c r="J14" i="2"/>
  <c r="I14" i="2"/>
  <c r="H14" i="2"/>
  <c r="G14" i="2"/>
  <c r="F14" i="2"/>
  <c r="E14" i="2"/>
  <c r="D14" i="2"/>
  <c r="C14" i="2"/>
  <c r="AK13" i="2"/>
  <c r="AJ13" i="2"/>
  <c r="AI13" i="2"/>
  <c r="M13" i="2"/>
  <c r="L13" i="2"/>
  <c r="K13" i="2"/>
  <c r="J13" i="2"/>
  <c r="I13" i="2"/>
  <c r="H13" i="2"/>
  <c r="G13" i="2"/>
  <c r="F13" i="2"/>
  <c r="E13" i="2"/>
  <c r="D13" i="2"/>
  <c r="C13" i="2"/>
  <c r="AK12" i="2"/>
  <c r="AJ12" i="2"/>
  <c r="AI12" i="2"/>
  <c r="M12" i="2"/>
  <c r="L12" i="2"/>
  <c r="K12" i="2"/>
  <c r="J12" i="2"/>
  <c r="I12" i="2"/>
  <c r="H12" i="2"/>
  <c r="G12" i="2"/>
  <c r="F12" i="2"/>
  <c r="E12" i="2"/>
  <c r="D12" i="2"/>
  <c r="C12" i="2"/>
  <c r="AK11" i="2"/>
  <c r="AJ11" i="2"/>
  <c r="AI11" i="2"/>
  <c r="M11" i="2"/>
  <c r="L11" i="2"/>
  <c r="K11" i="2"/>
  <c r="J11" i="2"/>
  <c r="I11" i="2"/>
  <c r="H11" i="2"/>
  <c r="G11" i="2"/>
  <c r="F11" i="2"/>
  <c r="E11" i="2"/>
  <c r="D11" i="2"/>
  <c r="C11" i="2"/>
  <c r="AK10" i="2"/>
  <c r="AJ10" i="2"/>
  <c r="AI10" i="2"/>
  <c r="M10" i="2"/>
  <c r="L10" i="2"/>
  <c r="K10" i="2"/>
  <c r="J10" i="2"/>
  <c r="I10" i="2"/>
  <c r="H10" i="2"/>
  <c r="G10" i="2"/>
  <c r="F10" i="2"/>
  <c r="E10" i="2"/>
  <c r="D10" i="2"/>
  <c r="C10" i="2"/>
  <c r="AK9" i="2"/>
  <c r="AJ9" i="2"/>
  <c r="AI9" i="2"/>
  <c r="M9" i="2"/>
  <c r="L9" i="2"/>
  <c r="K9" i="2"/>
  <c r="J9" i="2"/>
  <c r="I9" i="2"/>
  <c r="H9" i="2"/>
  <c r="G9" i="2"/>
  <c r="F9" i="2"/>
  <c r="E9" i="2"/>
  <c r="D9" i="2"/>
  <c r="C9" i="2"/>
  <c r="AK8" i="2"/>
  <c r="AJ8" i="2"/>
  <c r="AI8" i="2"/>
  <c r="M8" i="2"/>
  <c r="L8" i="2"/>
  <c r="K8" i="2"/>
  <c r="J8" i="2"/>
  <c r="I8" i="2"/>
  <c r="H8" i="2"/>
  <c r="G8" i="2"/>
  <c r="F8" i="2"/>
  <c r="E8" i="2"/>
  <c r="D8" i="2"/>
  <c r="C8" i="2"/>
  <c r="AK7" i="2"/>
  <c r="AJ7" i="2"/>
  <c r="AI7" i="2"/>
  <c r="M7" i="2"/>
  <c r="L7" i="2"/>
  <c r="K7" i="2"/>
  <c r="J7" i="2"/>
  <c r="I7" i="2"/>
  <c r="H7" i="2"/>
  <c r="G7" i="2"/>
  <c r="F7" i="2"/>
  <c r="E7" i="2"/>
  <c r="D7" i="2"/>
  <c r="C7" i="2"/>
  <c r="AK6" i="2"/>
  <c r="AJ6" i="2"/>
  <c r="AI6" i="2"/>
  <c r="M6" i="2"/>
  <c r="L6" i="2"/>
  <c r="K6" i="2"/>
  <c r="J6" i="2"/>
  <c r="I6" i="2"/>
  <c r="H6" i="2"/>
  <c r="G6" i="2"/>
  <c r="F6" i="2"/>
  <c r="E6" i="2"/>
  <c r="D6" i="2"/>
  <c r="C6" i="2"/>
  <c r="AI4" i="2"/>
  <c r="AA4" i="2"/>
  <c r="K4" i="2"/>
  <c r="C4" i="2"/>
  <c r="G2" i="2"/>
  <c r="A1" i="2"/>
  <c r="K163" i="72"/>
  <c r="J163" i="72"/>
  <c r="I163" i="72"/>
  <c r="I162" i="72"/>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D2" i="72"/>
  <c r="K252" i="69"/>
  <c r="J252" i="69"/>
  <c r="I252" i="69"/>
  <c r="I251" i="69"/>
  <c r="F201" i="69"/>
  <c r="I198" i="69"/>
  <c r="H198" i="69"/>
  <c r="I196" i="69"/>
  <c r="H196" i="69"/>
  <c r="I193" i="69"/>
  <c r="I192" i="69"/>
  <c r="I191" i="69"/>
  <c r="H191" i="69"/>
  <c r="I189" i="69"/>
  <c r="I188" i="69"/>
  <c r="I184" i="69"/>
  <c r="I183" i="69"/>
  <c r="I182" i="69"/>
  <c r="I178" i="69"/>
  <c r="I177" i="69"/>
  <c r="I176" i="69"/>
  <c r="J172" i="69"/>
  <c r="H172" i="69"/>
  <c r="I169" i="69"/>
  <c r="J166" i="69"/>
  <c r="H166" i="69"/>
  <c r="J165" i="69"/>
  <c r="H165" i="69"/>
  <c r="J164" i="69"/>
  <c r="H164" i="69"/>
  <c r="J163" i="69"/>
  <c r="H163" i="69"/>
  <c r="J162" i="69"/>
  <c r="H162" i="69"/>
  <c r="I159" i="69"/>
  <c r="G159" i="69"/>
  <c r="I158" i="69"/>
  <c r="G158" i="69"/>
  <c r="I157" i="69"/>
  <c r="G157" i="69"/>
  <c r="I156" i="69"/>
  <c r="G156" i="69"/>
  <c r="I155" i="69"/>
  <c r="G155" i="69"/>
  <c r="I154" i="69"/>
  <c r="G154" i="69"/>
  <c r="I153" i="69"/>
  <c r="G153" i="69"/>
  <c r="I152" i="69"/>
  <c r="G152" i="69"/>
  <c r="I151" i="69"/>
  <c r="G151" i="69"/>
  <c r="F148" i="69"/>
  <c r="I147" i="69"/>
  <c r="G147" i="69"/>
  <c r="I146" i="69"/>
  <c r="G146" i="69"/>
  <c r="I145" i="69"/>
  <c r="G145" i="69"/>
  <c r="I144" i="69"/>
  <c r="G144" i="69"/>
  <c r="I143" i="69"/>
  <c r="G143" i="69"/>
  <c r="I142" i="69"/>
  <c r="G142" i="69"/>
  <c r="I141" i="69"/>
  <c r="G141" i="69"/>
  <c r="I140" i="69"/>
  <c r="G140" i="69"/>
  <c r="I139" i="69"/>
  <c r="G139" i="69"/>
  <c r="I138" i="69"/>
  <c r="G138" i="69"/>
  <c r="I134" i="69"/>
  <c r="H134" i="69"/>
  <c r="G134" i="69"/>
  <c r="I131" i="69"/>
  <c r="H131" i="69"/>
  <c r="G131" i="69"/>
  <c r="I128" i="69"/>
  <c r="G128" i="69"/>
  <c r="I122" i="69"/>
  <c r="H122" i="69"/>
  <c r="G122" i="69"/>
  <c r="I113" i="69"/>
  <c r="G113" i="69"/>
  <c r="I110" i="69"/>
  <c r="G110" i="69"/>
  <c r="I107" i="69"/>
  <c r="G107" i="69"/>
  <c r="J64" i="69"/>
  <c r="G61" i="69"/>
  <c r="G58" i="69"/>
  <c r="G55" i="69"/>
  <c r="J52" i="69"/>
  <c r="H52" i="69"/>
  <c r="J49" i="69"/>
  <c r="H49" i="69"/>
  <c r="J47" i="69"/>
  <c r="H47" i="69"/>
  <c r="I44" i="69"/>
  <c r="G44" i="69"/>
  <c r="J34" i="69"/>
  <c r="H34" i="69"/>
  <c r="J32" i="69"/>
  <c r="H32" i="69"/>
  <c r="J22" i="69"/>
  <c r="H22" i="69"/>
  <c r="J20" i="69"/>
  <c r="H20" i="69"/>
  <c r="I18" i="69"/>
  <c r="H18" i="69"/>
  <c r="G18" i="69"/>
  <c r="J11" i="69"/>
  <c r="H11" i="69"/>
  <c r="I8" i="69"/>
  <c r="G8" i="69"/>
  <c r="I6" i="69"/>
  <c r="G6" i="69"/>
  <c r="D2" i="69"/>
  <c r="K252" i="71"/>
  <c r="J252" i="71"/>
  <c r="I252" i="71"/>
  <c r="I251" i="71"/>
  <c r="F201" i="71"/>
  <c r="I198" i="71"/>
  <c r="H198" i="71"/>
  <c r="I196" i="71"/>
  <c r="H196" i="71"/>
  <c r="I193" i="71"/>
  <c r="I192" i="71"/>
  <c r="I191" i="71"/>
  <c r="H191" i="71"/>
  <c r="I189" i="71"/>
  <c r="I188" i="71"/>
  <c r="I184" i="71"/>
  <c r="I183" i="71"/>
  <c r="I182" i="71"/>
  <c r="I178" i="71"/>
  <c r="I177" i="71"/>
  <c r="I176" i="71"/>
  <c r="J172" i="71"/>
  <c r="H172" i="71"/>
  <c r="I169" i="71"/>
  <c r="J166" i="71"/>
  <c r="H166" i="71"/>
  <c r="J165" i="71"/>
  <c r="H165" i="71"/>
  <c r="J164" i="71"/>
  <c r="H164" i="71"/>
  <c r="J163" i="71"/>
  <c r="H163" i="71"/>
  <c r="J162" i="71"/>
  <c r="H162" i="71"/>
  <c r="I159" i="71"/>
  <c r="G159" i="71"/>
  <c r="I158" i="71"/>
  <c r="G158" i="71"/>
  <c r="I157" i="71"/>
  <c r="G157" i="71"/>
  <c r="I156" i="71"/>
  <c r="G156" i="71"/>
  <c r="I155" i="71"/>
  <c r="G155" i="71"/>
  <c r="I154" i="71"/>
  <c r="G154" i="71"/>
  <c r="I153" i="71"/>
  <c r="G153" i="71"/>
  <c r="I152" i="71"/>
  <c r="G152" i="71"/>
  <c r="I151" i="71"/>
  <c r="G151" i="71"/>
  <c r="F148" i="71"/>
  <c r="I147" i="71"/>
  <c r="G147" i="71"/>
  <c r="I146" i="71"/>
  <c r="G146" i="71"/>
  <c r="I145" i="71"/>
  <c r="G145" i="71"/>
  <c r="I144" i="71"/>
  <c r="G144" i="71"/>
  <c r="I143" i="71"/>
  <c r="G143" i="71"/>
  <c r="I142" i="71"/>
  <c r="G142" i="71"/>
  <c r="I141" i="71"/>
  <c r="G141" i="71"/>
  <c r="I140" i="71"/>
  <c r="G140" i="71"/>
  <c r="I139" i="71"/>
  <c r="G139" i="71"/>
  <c r="I138" i="71"/>
  <c r="G138" i="71"/>
  <c r="I134" i="71"/>
  <c r="H134" i="71"/>
  <c r="G134" i="71"/>
  <c r="I131" i="71"/>
  <c r="H131" i="71"/>
  <c r="G131" i="71"/>
  <c r="I128" i="71"/>
  <c r="G128" i="71"/>
  <c r="I122" i="71"/>
  <c r="H122" i="71"/>
  <c r="G122" i="71"/>
  <c r="I113" i="71"/>
  <c r="G113" i="71"/>
  <c r="I110" i="71"/>
  <c r="G110" i="71"/>
  <c r="I107" i="71"/>
  <c r="G107" i="71"/>
  <c r="J104" i="71"/>
  <c r="H104" i="71"/>
  <c r="J102" i="71"/>
  <c r="H102" i="71"/>
  <c r="J100" i="71"/>
  <c r="H100" i="71"/>
  <c r="J98" i="71"/>
  <c r="H98" i="71"/>
  <c r="J96" i="71"/>
  <c r="H96" i="71"/>
  <c r="J94" i="71"/>
  <c r="H94" i="71"/>
  <c r="J92" i="71"/>
  <c r="H92" i="71"/>
  <c r="J90" i="71"/>
  <c r="H90" i="71"/>
  <c r="J88" i="71"/>
  <c r="H88" i="71"/>
  <c r="J86" i="71"/>
  <c r="H86" i="71"/>
  <c r="J84" i="71"/>
  <c r="H84" i="71"/>
  <c r="J64" i="71"/>
  <c r="G61" i="71"/>
  <c r="G58" i="71"/>
  <c r="G55" i="71"/>
  <c r="J52" i="71"/>
  <c r="H52" i="71"/>
  <c r="J49" i="71"/>
  <c r="H49" i="71"/>
  <c r="J47" i="71"/>
  <c r="H47" i="71"/>
  <c r="I44" i="71"/>
  <c r="G44" i="71"/>
  <c r="J34" i="71"/>
  <c r="H34" i="71"/>
  <c r="J32" i="71"/>
  <c r="H32" i="71"/>
  <c r="J22" i="71"/>
  <c r="H22" i="71"/>
  <c r="J20" i="71"/>
  <c r="H20" i="71"/>
  <c r="I18" i="71"/>
  <c r="H18" i="71"/>
  <c r="G18" i="71"/>
  <c r="J11" i="71"/>
  <c r="H11" i="71"/>
  <c r="D2" i="71"/>
  <c r="N252" i="112"/>
  <c r="M252" i="112"/>
  <c r="L252" i="112"/>
  <c r="K252" i="112"/>
  <c r="J252" i="112"/>
  <c r="I252" i="112"/>
  <c r="I251" i="112"/>
  <c r="F201" i="112"/>
  <c r="I198" i="112"/>
  <c r="H198" i="112"/>
  <c r="I196" i="112"/>
  <c r="H196" i="112"/>
  <c r="I193" i="112"/>
  <c r="I192" i="112"/>
  <c r="I191" i="112"/>
  <c r="H191" i="112"/>
  <c r="I189" i="112"/>
  <c r="I188" i="112"/>
  <c r="I184" i="112"/>
  <c r="I183" i="112"/>
  <c r="I182" i="112"/>
  <c r="I178" i="112"/>
  <c r="I177" i="112"/>
  <c r="I176" i="112"/>
  <c r="J172" i="112"/>
  <c r="H172" i="112"/>
  <c r="I169" i="112"/>
  <c r="J166" i="112"/>
  <c r="H166" i="112"/>
  <c r="J165" i="112"/>
  <c r="H165" i="112"/>
  <c r="J164" i="112"/>
  <c r="H164" i="112"/>
  <c r="J163" i="112"/>
  <c r="H163" i="112"/>
  <c r="J162" i="112"/>
  <c r="H162" i="112"/>
  <c r="I159" i="112"/>
  <c r="G159" i="112"/>
  <c r="I158" i="112"/>
  <c r="G158" i="112"/>
  <c r="I157" i="112"/>
  <c r="G157" i="112"/>
  <c r="I156" i="112"/>
  <c r="G156" i="112"/>
  <c r="I155" i="112"/>
  <c r="G155" i="112"/>
  <c r="I154" i="112"/>
  <c r="G154" i="112"/>
  <c r="I153" i="112"/>
  <c r="G153" i="112"/>
  <c r="I152" i="112"/>
  <c r="G152" i="112"/>
  <c r="I151" i="112"/>
  <c r="G151" i="112"/>
  <c r="F148" i="112"/>
  <c r="I147" i="112"/>
  <c r="G147" i="112"/>
  <c r="I146" i="112"/>
  <c r="G146" i="112"/>
  <c r="I145" i="112"/>
  <c r="G145" i="112"/>
  <c r="I144" i="112"/>
  <c r="G144" i="112"/>
  <c r="I143" i="112"/>
  <c r="G143" i="112"/>
  <c r="I142" i="112"/>
  <c r="G142" i="112"/>
  <c r="I141" i="112"/>
  <c r="G141" i="112"/>
  <c r="I140" i="112"/>
  <c r="I139" i="112"/>
  <c r="G139" i="112"/>
  <c r="I138" i="112"/>
  <c r="G138" i="112"/>
  <c r="I134" i="112"/>
  <c r="H134" i="112"/>
  <c r="G134" i="112"/>
  <c r="I131" i="112"/>
  <c r="H131" i="112"/>
  <c r="G131" i="112"/>
  <c r="I128" i="112"/>
  <c r="G128" i="112"/>
  <c r="J125" i="112"/>
  <c r="H125" i="112"/>
  <c r="J119" i="112"/>
  <c r="H119" i="112"/>
  <c r="J116" i="112"/>
  <c r="H116" i="112"/>
  <c r="I113" i="112"/>
  <c r="G113" i="112"/>
  <c r="I110" i="112"/>
  <c r="G110" i="112"/>
  <c r="I107" i="112"/>
  <c r="G107" i="112"/>
  <c r="I82" i="112"/>
  <c r="H82" i="112"/>
  <c r="J79" i="112"/>
  <c r="H79" i="112"/>
  <c r="H78" i="112" a="1"/>
  <c r="H78" i="112"/>
  <c r="I76" i="112"/>
  <c r="H76" i="112"/>
  <c r="J73" i="112"/>
  <c r="H73" i="112"/>
  <c r="I70" i="112"/>
  <c r="G70" i="112"/>
  <c r="I67" i="112"/>
  <c r="G67" i="112"/>
  <c r="J64" i="112"/>
  <c r="H64" i="112"/>
  <c r="G61" i="112"/>
  <c r="G58" i="112"/>
  <c r="G55" i="112"/>
  <c r="J52" i="112"/>
  <c r="H52" i="112"/>
  <c r="J49" i="112"/>
  <c r="H49" i="112"/>
  <c r="J47" i="112"/>
  <c r="H47" i="112"/>
  <c r="I44" i="112"/>
  <c r="G44" i="112"/>
  <c r="I42" i="112"/>
  <c r="G42" i="112"/>
  <c r="J34" i="112"/>
  <c r="H34" i="112"/>
  <c r="J32" i="112"/>
  <c r="H32" i="112"/>
  <c r="J26" i="112"/>
  <c r="H26" i="112"/>
  <c r="J25" i="112"/>
  <c r="H25" i="112"/>
  <c r="J22" i="112"/>
  <c r="H22" i="112"/>
  <c r="J20" i="112"/>
  <c r="H20" i="112"/>
  <c r="I18" i="112"/>
  <c r="H18" i="112"/>
  <c r="G18" i="112"/>
  <c r="J14" i="112"/>
  <c r="H14" i="112"/>
  <c r="H11" i="112"/>
  <c r="D2" i="112"/>
  <c r="F248" i="47"/>
  <c r="F244" i="47"/>
  <c r="F243" i="47"/>
  <c r="F242" i="47"/>
  <c r="C242" i="47"/>
  <c r="C241" i="47"/>
  <c r="C240" i="47"/>
  <c r="C238" i="47"/>
  <c r="F237" i="47"/>
  <c r="C236" i="47"/>
  <c r="C235" i="47"/>
  <c r="C234" i="47"/>
  <c r="F233" i="47"/>
  <c r="C233" i="47"/>
  <c r="F232" i="47"/>
  <c r="C232" i="47"/>
  <c r="C231" i="47"/>
  <c r="C230" i="47"/>
  <c r="F229" i="47"/>
  <c r="C229" i="47"/>
  <c r="C228" i="47"/>
  <c r="C227" i="47"/>
  <c r="F226" i="47"/>
  <c r="C226" i="47"/>
  <c r="F225" i="47"/>
  <c r="C225" i="47"/>
  <c r="F224" i="47"/>
  <c r="C224" i="47"/>
  <c r="F223" i="47"/>
  <c r="C223" i="47"/>
  <c r="K211" i="47"/>
  <c r="K62" i="47"/>
  <c r="K59" i="47"/>
  <c r="K56" i="47"/>
  <c r="K53" i="47"/>
  <c r="K33" i="47"/>
  <c r="K26" i="47"/>
  <c r="K25" i="47"/>
  <c r="K24" i="47"/>
  <c r="K23" i="47"/>
  <c r="K22" i="47"/>
  <c r="K13" i="47"/>
  <c r="K9" i="47"/>
  <c r="C3" i="47"/>
  <c r="O6" i="110" a="1"/>
  <c r="C17" i="64" l="1"/>
  <c r="C17" i="45"/>
  <c r="E17" i="45" s="1"/>
  <c r="F238" i="47" s="1"/>
  <c r="Y23" i="14"/>
  <c r="B5" i="65" s="1"/>
  <c r="B28" i="65" s="1"/>
  <c r="B31" i="65" s="1"/>
  <c r="A2" i="65" s="1"/>
  <c r="P17" i="58"/>
  <c r="S17" i="58" s="1"/>
  <c r="X23" i="14"/>
  <c r="C31" i="65"/>
  <c r="F22" i="110"/>
  <c r="G77" i="109"/>
  <c r="G95" i="109"/>
  <c r="G121" i="109"/>
  <c r="G23" i="109"/>
  <c r="G41" i="109"/>
  <c r="G59" i="109"/>
  <c r="G103" i="109"/>
  <c r="G15" i="109"/>
  <c r="G33" i="109"/>
  <c r="G53" i="109"/>
  <c r="G71" i="109"/>
  <c r="G89" i="109"/>
  <c r="G113" i="109"/>
  <c r="G27" i="109"/>
  <c r="G45" i="109"/>
  <c r="G63" i="109"/>
  <c r="G83" i="109"/>
  <c r="G99" i="109"/>
  <c r="G107" i="109"/>
  <c r="G19" i="109"/>
  <c r="G39" i="109"/>
  <c r="G57" i="109"/>
  <c r="G75" i="109"/>
  <c r="G93" i="109"/>
  <c r="G13" i="109"/>
  <c r="G31" i="109"/>
  <c r="G51" i="109"/>
  <c r="G69" i="109"/>
  <c r="G87" i="109"/>
  <c r="G111" i="109"/>
  <c r="G25" i="109"/>
  <c r="G43" i="109"/>
  <c r="G61" i="109"/>
  <c r="G79" i="109"/>
  <c r="G97" i="109"/>
  <c r="G105" i="109"/>
  <c r="G17" i="109"/>
  <c r="G35" i="109"/>
  <c r="G55" i="109"/>
  <c r="G73" i="109"/>
  <c r="G91" i="109"/>
  <c r="G117" i="109"/>
  <c r="G29" i="109"/>
  <c r="G49" i="109"/>
  <c r="G65" i="109"/>
  <c r="G85" i="109"/>
  <c r="G34" i="106"/>
  <c r="H20" i="106"/>
  <c r="H27" i="106"/>
  <c r="F230" i="47" s="1"/>
  <c r="F7" i="102"/>
  <c r="F43" i="102" s="1"/>
  <c r="F44" i="102" s="1"/>
  <c r="H6" i="106"/>
  <c r="F231" i="47" s="1"/>
  <c r="H16" i="106"/>
  <c r="H17" i="106"/>
  <c r="H18" i="106"/>
  <c r="C89" i="106"/>
  <c r="E6" i="103" s="1"/>
  <c r="G2" i="109"/>
  <c r="F227" i="47" s="1"/>
  <c r="C18" i="64"/>
  <c r="R18" i="58"/>
  <c r="S18" i="58" s="1"/>
  <c r="W23" i="14"/>
  <c r="G18" i="29"/>
  <c r="H18" i="29"/>
  <c r="I18" i="29" s="1"/>
  <c r="F234" i="47" s="1"/>
  <c r="L25" i="43"/>
  <c r="X19" i="43"/>
  <c r="G18" i="58"/>
  <c r="X20" i="43"/>
  <c r="F18" i="58"/>
  <c r="W19" i="43"/>
  <c r="F17" i="58"/>
  <c r="O6" i="110"/>
  <c r="F6" i="110"/>
  <c r="D6" i="110"/>
  <c r="B4" i="46" l="1"/>
  <c r="D8" i="46" s="1"/>
  <c r="H17" i="64"/>
  <c r="I17" i="64" s="1"/>
  <c r="F17" i="64"/>
  <c r="E17" i="64"/>
  <c r="C239" i="47"/>
  <c r="G89" i="106"/>
  <c r="H23" i="106"/>
  <c r="H14" i="106" s="1"/>
  <c r="F241" i="47" s="1"/>
  <c r="F5" i="102"/>
  <c r="F247" i="47" s="1"/>
  <c r="F6" i="103"/>
  <c r="E8" i="103"/>
  <c r="H18" i="64"/>
  <c r="I18" i="64" s="1"/>
  <c r="F18" i="64"/>
  <c r="E18" i="64"/>
  <c r="D24" i="46"/>
  <c r="D16" i="46"/>
  <c r="E13" i="46"/>
  <c r="D18" i="46"/>
  <c r="D19" i="46"/>
  <c r="D13" i="46"/>
  <c r="D26" i="46"/>
  <c r="D10" i="46"/>
  <c r="D29" i="46"/>
  <c r="E22" i="46"/>
  <c r="D11" i="46"/>
  <c r="D9" i="46"/>
  <c r="D7" i="46"/>
  <c r="D20" i="46"/>
  <c r="D25" i="46"/>
  <c r="D15" i="46"/>
  <c r="D14" i="46"/>
  <c r="E23" i="46"/>
  <c r="F23" i="46" s="1"/>
  <c r="D6" i="46"/>
  <c r="X25" i="43"/>
  <c r="C18" i="85"/>
  <c r="D18" i="85" s="1"/>
  <c r="H18" i="85" s="1"/>
  <c r="C18" i="48"/>
  <c r="C17" i="85"/>
  <c r="D17" i="85" s="1"/>
  <c r="H17" i="85" s="1"/>
  <c r="C17" i="48"/>
  <c r="W25" i="43"/>
  <c r="D7" i="110"/>
  <c r="F7" i="110"/>
  <c r="E6" i="110"/>
  <c r="E7" i="110" l="1"/>
  <c r="E23" i="110" s="1"/>
  <c r="D30" i="46"/>
  <c r="D22" i="46"/>
  <c r="D17" i="46"/>
  <c r="E17" i="46"/>
  <c r="E21" i="46"/>
  <c r="F21" i="46" s="1"/>
  <c r="F236" i="47" s="1"/>
  <c r="E6" i="46"/>
  <c r="D12" i="46"/>
  <c r="E25" i="46"/>
  <c r="D21" i="46"/>
  <c r="J17" i="64"/>
  <c r="D23" i="46"/>
  <c r="D28" i="46"/>
  <c r="D27" i="46"/>
  <c r="C4" i="103"/>
  <c r="F228" i="47" s="1"/>
  <c r="E11" i="103"/>
  <c r="F8" i="103"/>
  <c r="F10" i="103" s="1"/>
  <c r="E10" i="103"/>
  <c r="J18" i="64"/>
  <c r="F240" i="47" s="1"/>
  <c r="C237" i="47"/>
  <c r="K18" i="48"/>
  <c r="J18" i="48"/>
  <c r="I18" i="85"/>
  <c r="G18" i="85"/>
  <c r="G17" i="85"/>
  <c r="F246" i="47" s="1"/>
  <c r="I17" i="85"/>
  <c r="K17" i="48"/>
  <c r="J17" i="48"/>
  <c r="F23" i="110"/>
  <c r="F24" i="110" s="1"/>
  <c r="D10" i="110"/>
  <c r="D9" i="110"/>
  <c r="D11" i="110"/>
  <c r="D5" i="110" s="1"/>
  <c r="F9" i="110"/>
  <c r="E11" i="110" l="1"/>
  <c r="E24" i="110"/>
  <c r="E10" i="110"/>
  <c r="E9" i="110"/>
  <c r="I17" i="48"/>
  <c r="F239" i="47"/>
  <c r="I18" i="48"/>
  <c r="L18" i="48"/>
  <c r="L17" i="48"/>
  <c r="E5" i="110"/>
  <c r="F10" i="110"/>
  <c r="F11" i="110" s="1"/>
  <c r="F5" i="110" s="1"/>
  <c r="F235" i="47" l="1"/>
</calcChain>
</file>

<file path=xl/sharedStrings.xml><?xml version="1.0" encoding="utf-8"?>
<sst xmlns="http://schemas.openxmlformats.org/spreadsheetml/2006/main" count="3027" uniqueCount="1414">
  <si>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</si>
  <si>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</si>
  <si>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</si>
  <si>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</si>
  <si>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</si>
  <si>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</si>
  <si>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</si>
  <si>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</si>
  <si>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</si>
  <si>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</si>
  <si>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</si>
  <si>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</si>
  <si>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</si>
  <si>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</si>
  <si>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</si>
  <si>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</si>
  <si>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</si>
  <si>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</si>
  <si>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</si>
  <si>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</si>
  <si>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</si>
  <si>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</si>
  <si>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</si>
  <si>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</si>
  <si>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</si>
  <si>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</si>
  <si>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</si>
  <si>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</si>
  <si>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</si>
  <si>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</si>
  <si>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</si>
  <si>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</si>
  <si>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</si>
  <si>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</si>
  <si>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</si>
  <si>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</si>
  <si>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</si>
  <si>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</si>
  <si>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</si>
  <si>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</si>
  <si>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</si>
  <si>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</si>
  <si>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</si>
  <si>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</si>
  <si>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</si>
  <si>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</si>
  <si>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</si>
  <si>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</si>
  <si>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</si>
  <si>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</si>
  <si>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</si>
  <si>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</si>
  <si>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</si>
  <si>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</si>
  <si>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</si>
  <si>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</si>
  <si>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</si>
  <si>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</si>
  <si>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</si>
  <si>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</si>
  <si>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</si>
  <si>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</si>
  <si>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</si>
  <si>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</si>
  <si>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</si>
  <si>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</si>
  <si>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</si>
  <si>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</si>
  <si>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</si>
  <si>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</si>
  <si>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</si>
  <si>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</si>
  <si>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</si>
  <si>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</si>
  <si>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</si>
  <si>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</si>
  <si>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</si>
  <si>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</si>
  <si>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</si>
  <si>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</si>
  <si>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</si>
  <si>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</si>
  <si>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</si>
  <si>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</si>
  <si>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</si>
  <si>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</si>
  <si>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</si>
  <si>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</si>
  <si>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</si>
  <si>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</si>
  <si>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</si>
  <si>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</si>
  <si>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</si>
  <si>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</si>
  <si>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</si>
  <si>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</si>
  <si>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</si>
  <si>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</si>
  <si>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</si>
  <si>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</si>
  <si>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</si>
  <si>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</si>
  <si>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</si>
  <si>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</si>
  <si>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</si>
  <si>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</si>
  <si>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</si>
  <si>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</si>
  <si>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</si>
  <si>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</si>
  <si>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</si>
  <si>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</si>
  <si>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</si>
  <si>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</si>
  <si>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</si>
  <si>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</si>
  <si>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</si>
  <si>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</si>
  <si>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</si>
  <si>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</si>
  <si>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</si>
  <si>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</si>
  <si>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</si>
  <si>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</si>
  <si>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</si>
  <si>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</si>
  <si>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</si>
  <si>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</si>
  <si>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</si>
  <si>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</si>
  <si>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</si>
  <si>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</si>
  <si>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</si>
  <si>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</si>
  <si>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</si>
  <si>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</si>
  <si>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</si>
  <si>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</si>
  <si>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</si>
  <si>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</si>
  <si>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</si>
  <si>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</si>
  <si>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</si>
  <si>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</si>
  <si>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</si>
  <si>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</si>
  <si>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</si>
  <si>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</si>
  <si>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</si>
  <si>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</si>
  <si>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</si>
  <si>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</si>
  <si>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</si>
  <si>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</si>
  <si>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</si>
  <si>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</si>
  <si>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</si>
  <si>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</si>
  <si>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</si>
  <si>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</si>
  <si>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</si>
  <si>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</si>
  <si>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</si>
  <si>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</si>
  <si>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</si>
  <si>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</si>
  <si>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</si>
  <si>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</si>
  <si>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</si>
  <si>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</si>
  <si>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</si>
  <si>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</si>
  <si>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</si>
  <si>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</si>
  <si>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</si>
  <si>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</si>
  <si>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</si>
  <si>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</si>
  <si>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</si>
  <si>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</si>
  <si>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</si>
  <si>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</si>
  <si>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</si>
  <si>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</si>
  <si>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</si>
  <si>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</si>
  <si>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</si>
  <si>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</si>
  <si>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</si>
  <si>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</si>
  <si>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</si>
  <si>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</si>
  <si>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</si>
  <si>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</si>
  <si>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</si>
  <si>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</si>
  <si>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</si>
  <si>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</si>
  <si>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</si>
  <si>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</si>
  <si>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</si>
  <si>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</si>
  <si>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</si>
  <si>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</si>
  <si>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</si>
  <si>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</si>
  <si>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</si>
  <si>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</si>
  <si>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</si>
  <si>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</si>
  <si>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</si>
  <si>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</si>
  <si>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</si>
  <si>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</si>
  <si>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</si>
  <si>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</si>
  <si>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</si>
  <si>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</si>
  <si>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</si>
  <si>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</si>
  <si>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</si>
  <si>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</si>
  <si>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</si>
  <si>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</si>
  <si>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</si>
  <si>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</si>
  <si>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</si>
  <si>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</si>
  <si>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</si>
  <si>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</si>
  <si>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</si>
  <si>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</si>
  <si>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</si>
  <si>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</si>
  <si>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</si>
  <si>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</si>
  <si>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</si>
  <si>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</si>
  <si>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</si>
  <si>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</si>
  <si>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</si>
  <si>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</si>
  <si>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</si>
  <si>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</si>
  <si>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</si>
  <si>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</si>
  <si>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</si>
  <si>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</si>
  <si>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</si>
  <si>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</si>
  <si>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</si>
  <si>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</si>
  <si>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</si>
  <si>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</si>
  <si>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</si>
  <si>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</si>
  <si>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</si>
  <si>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</si>
  <si>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</si>
  <si>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</si>
  <si>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</si>
  <si>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</si>
  <si>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</si>
  <si>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</si>
  <si>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</si>
  <si>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</si>
  <si>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</si>
  <si>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</si>
  <si>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</si>
  <si>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</si>
  <si>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</si>
  <si>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</si>
  <si>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</si>
  <si>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</si>
  <si>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</si>
  <si>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</si>
  <si>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</si>
  <si>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</si>
  <si>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</si>
  <si>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</si>
  <si>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</si>
  <si>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</si>
  <si>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</si>
  <si>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</si>
  <si>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</si>
  <si>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</si>
  <si>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</si>
  <si>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</si>
  <si>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</si>
  <si>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</si>
  <si>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</si>
  <si>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</si>
  <si>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</si>
  <si>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</si>
  <si>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</si>
  <si>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</si>
  <si>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</si>
  <si>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</si>
  <si>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</si>
  <si>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</si>
  <si>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</si>
  <si>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</si>
  <si>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</si>
  <si>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</si>
  <si>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</si>
  <si>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</si>
  <si>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</si>
  <si>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</si>
  <si>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</si>
  <si>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</si>
  <si>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</si>
  <si>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</si>
  <si>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</si>
  <si>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</si>
  <si>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</si>
  <si>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</si>
  <si>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</si>
  <si>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</si>
  <si>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</si>
  <si>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</si>
  <si>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</si>
  <si>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</si>
  <si>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</si>
  <si>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</si>
  <si>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</si>
  <si>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</si>
  <si>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</si>
  <si>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</si>
  <si>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</si>
  <si>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</si>
  <si>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</si>
  <si>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</si>
  <si>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</si>
  <si>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</si>
  <si>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</si>
  <si>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</si>
  <si>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</si>
  <si>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</si>
  <si>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</si>
  <si>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</si>
  <si>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</si>
  <si>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</si>
  <si>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</si>
  <si>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</si>
  <si>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</si>
  <si>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</si>
  <si>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</si>
  <si>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</si>
  <si>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</si>
  <si>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</si>
  <si>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</si>
  <si>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</si>
  <si>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</si>
  <si>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</si>
  <si>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</si>
  <si>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</si>
  <si>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</si>
  <si>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</si>
  <si>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</si>
  <si>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</si>
  <si>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</si>
  <si>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</si>
  <si>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</si>
  <si>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</si>
  <si>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</si>
  <si>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</si>
  <si>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</si>
  <si>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</si>
  <si>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</si>
  <si>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</si>
  <si>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</si>
  <si>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</si>
  <si>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</si>
  <si>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</si>
  <si>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</si>
  <si>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</si>
  <si>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</si>
  <si>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</si>
  <si>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</si>
  <si>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</si>
  <si>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</si>
  <si>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</si>
  <si>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</si>
  <si>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</si>
  <si>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</si>
  <si>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</si>
  <si>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</si>
  <si>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</si>
  <si>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</si>
  <si>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</si>
  <si>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</si>
  <si>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</si>
  <si>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</si>
  <si>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</si>
  <si>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</si>
  <si>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</si>
  <si>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</si>
  <si>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</si>
  <si>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</si>
  <si>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</si>
  <si>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</si>
  <si>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</si>
  <si>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</si>
  <si>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</si>
  <si>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</si>
  <si>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</si>
  <si>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</si>
  <si>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</si>
  <si>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</si>
  <si>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</si>
  <si>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</si>
  <si>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</si>
  <si>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</si>
  <si>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</si>
  <si>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</si>
  <si>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</si>
  <si>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</si>
  <si>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</si>
  <si>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</si>
  <si>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ASSENZE PER MALATTIA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</si>
  <si>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</si>
  <si>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</si>
  <si>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</si>
  <si>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</si>
  <si>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</si>
  <si>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</si>
  <si>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</si>
  <si>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</si>
  <si>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</si>
  <si>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</si>
  <si>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</si>
  <si>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</si>
  <si>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</si>
  <si>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</si>
  <si>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</si>
  <si>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</si>
  <si>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</si>
  <si>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</si>
  <si>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</si>
  <si>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</si>
  <si>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</si>
  <si>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</si>
  <si>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</si>
  <si>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</si>
  <si>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</si>
  <si>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</si>
  <si>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</si>
  <si>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</si>
  <si>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</si>
  <si>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</si>
  <si>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</si>
  <si>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</si>
  <si>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</si>
  <si>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</si>
  <si>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</si>
  <si>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</si>
  <si>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</si>
  <si>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</si>
  <si>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</si>
  <si>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</si>
  <si>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</si>
  <si>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</si>
  <si>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</si>
  <si>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</si>
  <si>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</si>
  <si>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</si>
  <si>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</si>
  <si>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</si>
  <si>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</si>
  <si>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</si>
  <si>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</si>
  <si>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</si>
  <si>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</si>
  <si>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</si>
  <si>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</si>
  <si>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</si>
  <si>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</si>
  <si>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</si>
  <si>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</si>
  <si>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</si>
  <si>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</si>
  <si>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</si>
  <si>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</si>
  <si>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</si>
  <si>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</si>
  <si>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</si>
  <si>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</si>
  <si>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</si>
  <si>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</si>
  <si>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</si>
  <si>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</si>
  <si>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</si>
  <si>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</si>
  <si>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</si>
  <si>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</si>
  <si>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</si>
  <si>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</si>
  <si>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</si>
  <si>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</si>
  <si>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</si>
  <si>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</si>
  <si>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</si>
  <si>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</si>
  <si>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</si>
  <si>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</si>
  <si>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</si>
  <si>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</si>
  <si>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</si>
  <si>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</si>
  <si>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</si>
  <si>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</si>
  <si>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</si>
  <si>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</si>
  <si>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</si>
  <si>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</si>
  <si>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</si>
  <si>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</si>
  <si>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</si>
  <si>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</si>
  <si>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</si>
  <si>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</si>
  <si>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</si>
  <si>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</si>
  <si>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</si>
  <si>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</si>
  <si>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</si>
  <si>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</si>
  <si>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</si>
  <si>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</si>
  <si>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</si>
  <si>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</si>
  <si>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</si>
  <si>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</si>
  <si>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</si>
  <si>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</si>
  <si>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</si>
  <si>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</si>
  <si>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</si>
  <si>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</si>
  <si>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</si>
  <si>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</si>
  <si>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</si>
  <si>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</si>
  <si>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</si>
  <si>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</si>
  <si>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</si>
  <si>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</si>
  <si>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</si>
  <si>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</si>
  <si>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</si>
  <si>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</si>
  <si>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</si>
  <si>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</si>
  <si>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</si>
  <si>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</si>
  <si>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</si>
  <si>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</si>
  <si>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</si>
  <si>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</si>
  <si>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</si>
  <si>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</si>
  <si>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</si>
  <si>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</si>
  <si>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</si>
  <si>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</si>
  <si>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</si>
  <si>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</si>
  <si>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</si>
  <si>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</si>
  <si>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</si>
  <si>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</si>
  <si>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</si>
  <si>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</si>
  <si>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</si>
  <si>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</si>
  <si>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</si>
  <si>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</si>
  <si>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</si>
  <si>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</si>
  <si>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</si>
  <si>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</si>
  <si>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</si>
  <si>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</si>
  <si>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</si>
  <si>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</si>
  <si>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</si>
  <si>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</si>
  <si>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</si>
  <si>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</si>
  <si>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</si>
  <si>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</si>
  <si>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</si>
  <si>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family val="2"/>
      </rPr>
      <t>IRAP</t>
    </r>
    <r>
      <rPr>
        <sz val="7"/>
        <rFont val="Helv"/>
        <family val="2"/>
      </rPr>
      <t xml:space="preserve">
</t>
    </r>
    <r>
      <rPr>
        <b/>
        <sz val="7"/>
        <rFont val="Helv"/>
        <family val="2"/>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</si>
  <si>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</si>
  <si>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</si>
  <si>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</si>
  <si>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</si>
  <si>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</si>
  <si>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</si>
  <si>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</si>
  <si>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</si>
  <si>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</si>
  <si>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</si>
  <si>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</si>
  <si>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</si>
  <si>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</si>
  <si>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</si>
  <si>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</si>
  <si>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</si>
  <si>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</si>
  <si>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</si>
  <si>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</si>
  <si>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</si>
  <si>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</si>
  <si>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</si>
  <si>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</si>
  <si>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</si>
  <si>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</si>
  <si>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</si>
  <si>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</si>
  <si>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</si>
  <si>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</si>
  <si>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</si>
  <si>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</si>
  <si>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</si>
  <si>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</si>
  <si>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</si>
  <si>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</si>
  <si>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</si>
  <si>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</si>
  <si>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</si>
  <si>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</si>
  <si>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</si>
  <si>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</si>
  <si>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</si>
  <si>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</si>
  <si>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</si>
  <si>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</si>
  <si>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</si>
  <si>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</si>
  <si>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</si>
  <si>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</si>
  <si>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</si>
  <si>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</si>
  <si>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</si>
  <si>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</si>
  <si>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</si>
  <si>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</si>
  <si>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</si>
  <si>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</si>
  <si>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</si>
  <si>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</si>
  <si>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</si>
  <si>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</si>
  <si>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</si>
  <si>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</si>
  <si>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</si>
  <si>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</si>
  <si>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</si>
  <si>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</si>
  <si>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</si>
  <si>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</si>
  <si>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</si>
  <si>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</si>
  <si>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</si>
  <si>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</si>
  <si>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</si>
  <si>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</si>
  <si>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</si>
  <si>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</si>
  <si>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</si>
  <si>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</si>
  <si>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</si>
  <si>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</si>
  <si>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</si>
  <si>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</si>
  <si>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</si>
  <si>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</si>
  <si>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</si>
  <si>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</si>
  <si>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</si>
  <si>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</si>
  <si>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</si>
  <si>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</si>
  <si>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</si>
  <si>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</si>
  <si>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</si>
  <si>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</si>
  <si>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</si>
  <si>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</si>
  <si>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</si>
  <si>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</si>
  <si>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</si>
  <si>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</si>
  <si>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</si>
  <si>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</si>
  <si>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</si>
  <si>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</si>
  <si>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</si>
  <si>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</si>
  <si>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</si>
  <si>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</si>
  <si>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</si>
  <si>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</si>
  <si>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</si>
  <si>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</si>
  <si>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</si>
  <si>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</si>
  <si>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</si>
  <si>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</si>
  <si>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</si>
  <si>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</si>
  <si>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</si>
  <si>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</si>
  <si>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</si>
  <si>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</si>
  <si>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</si>
  <si>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</si>
  <si>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</si>
  <si>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</si>
  <si>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</si>
  <si>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</si>
  <si>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</si>
  <si>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</si>
  <si>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</si>
  <si>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</si>
  <si>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</si>
  <si>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</si>
  <si>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</si>
  <si>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</si>
  <si>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</si>
  <si>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</si>
  <si>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</si>
  <si>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</si>
  <si>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</si>
  <si>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</si>
  <si>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</si>
  <si>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</si>
  <si>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</si>
  <si>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</si>
  <si>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</si>
  <si>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</si>
  <si>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</si>
  <si>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</si>
  <si>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</si>
  <si>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</si>
  <si>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</si>
  <si>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</si>
  <si>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</si>
  <si>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</si>
  <si>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</si>
  <si>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</si>
  <si>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</si>
  <si>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</si>
  <si>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</si>
  <si>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</si>
  <si>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</si>
  <si>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</si>
  <si>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</si>
  <si>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</si>
  <si>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</si>
  <si>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</si>
  <si>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</si>
  <si>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</si>
  <si>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</si>
  <si>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</si>
  <si>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</si>
  <si>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</si>
  <si>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</si>
  <si>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Posizione</t>
  </si>
  <si>
    <t>Retribuzione di Risultato</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</si>
  <si>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</si>
  <si>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</si>
  <si>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</si>
  <si>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</si>
  <si>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</si>
  <si>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</si>
  <si>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</si>
  <si>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</si>
  <si>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</si>
  <si>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</si>
  <si>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</si>
  <si>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</si>
  <si>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</si>
  <si>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</si>
  <si>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</si>
  <si>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</si>
  <si>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</si>
  <si>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</si>
  <si>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</si>
  <si>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</si>
  <si>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</si>
  <si>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</si>
  <si>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</si>
  <si>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</si>
  <si>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</si>
  <si>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</si>
  <si>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</si>
  <si>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</si>
  <si>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</si>
  <si>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</si>
  <si>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</si>
  <si>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</si>
  <si>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</si>
  <si>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</si>
  <si>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</si>
  <si>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</si>
  <si>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</si>
  <si>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</si>
  <si>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</si>
  <si>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</si>
  <si>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</si>
  <si>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</si>
  <si>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</si>
  <si>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</si>
  <si>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</si>
  <si>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</si>
  <si>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</si>
  <si>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</si>
  <si>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</si>
  <si>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</si>
  <si>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</si>
  <si>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</si>
  <si>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</si>
  <si>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</si>
  <si>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</si>
  <si>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</si>
  <si>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</si>
  <si>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</si>
  <si>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</si>
  <si>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</si>
  <si>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</si>
  <si>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</si>
  <si>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</si>
  <si>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</si>
  <si>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</si>
  <si>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</si>
  <si>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</si>
  <si>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</si>
  <si>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</si>
  <si>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</si>
  <si>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</si>
  <si>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</si>
  <si>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</si>
  <si>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</si>
  <si>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</si>
  <si>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</si>
  <si>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</si>
  <si>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</si>
  <si>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</si>
  <si>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</si>
  <si>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</si>
  <si>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</si>
  <si>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</si>
  <si>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</si>
  <si>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</si>
  <si>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</si>
  <si>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</si>
  <si>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</si>
  <si>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</si>
  <si>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</si>
  <si>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</si>
  <si>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</si>
  <si>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</si>
  <si>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</si>
  <si>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</si>
  <si>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</si>
  <si>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</si>
  <si>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</si>
  <si>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</si>
  <si>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</si>
  <si>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</si>
  <si>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</si>
  <si>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</si>
  <si>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</si>
  <si>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</si>
  <si>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</si>
  <si>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</si>
  <si>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</si>
  <si>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</si>
  <si>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</si>
  <si>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</si>
  <si>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</si>
  <si>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</si>
  <si>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</si>
  <si>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</si>
  <si>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</si>
  <si>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</si>
  <si>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</si>
  <si>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</si>
  <si>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</si>
  <si>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</si>
  <si>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</si>
  <si>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</si>
  <si>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</si>
  <si>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</si>
  <si>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</si>
  <si>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</si>
  <si>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</si>
  <si>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</si>
  <si>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</si>
  <si>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</si>
  <si>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</si>
  <si>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</si>
  <si>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</si>
  <si>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</si>
  <si>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</si>
  <si>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</si>
  <si>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</si>
  <si>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</si>
  <si>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</si>
  <si>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</si>
  <si>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</si>
  <si>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</si>
  <si>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</si>
  <si>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</si>
  <si>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</si>
  <si>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</si>
  <si>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</si>
  <si>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</si>
  <si>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</si>
  <si>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</si>
  <si>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</si>
  <si>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</si>
  <si>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</si>
  <si>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</si>
  <si>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</si>
  <si>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</si>
  <si>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</si>
  <si>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</si>
  <si>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</si>
  <si>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</si>
  <si>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</si>
  <si>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</si>
  <si>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</si>
  <si>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</si>
  <si>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</si>
  <si>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</si>
  <si>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</si>
  <si>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</si>
  <si>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</si>
  <si>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</si>
  <si>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</si>
  <si>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</si>
  <si>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</si>
  <si>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</si>
  <si>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</si>
  <si>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</si>
  <si>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</si>
  <si>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</si>
  <si>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</si>
  <si>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</si>
  <si>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</si>
  <si>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</si>
  <si>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</si>
  <si>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</si>
  <si>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</si>
  <si>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</si>
  <si>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</si>
  <si>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</si>
  <si>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</si>
  <si>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</si>
  <si>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</si>
  <si>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</si>
  <si>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</si>
  <si>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</si>
  <si>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</si>
  <si>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</si>
  <si>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</si>
  <si>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</si>
  <si>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</si>
  <si>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</si>
  <si>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</si>
  <si>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</si>
  <si>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</si>
  <si>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</si>
  <si>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</si>
  <si>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</si>
  <si>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</si>
  <si>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</si>
  <si>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</si>
  <si>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</si>
  <si>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</si>
  <si>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</si>
  <si>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</si>
  <si>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Ris tratt access Segret Com.le e Prov.le anno di rilevazione</t>
  </si>
  <si>
    <t>F18J</t>
  </si>
  <si>
    <t xml:space="preserve">Maggiorazione retribuzione di posizione  </t>
  </si>
  <si>
    <t>U06Z</t>
  </si>
  <si>
    <t>Galleggiamento funzione dirigenziale o P.O. più elevata</t>
  </si>
  <si>
    <t>U07B</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</si>
  <si>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</si>
  <si>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</si>
  <si>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</si>
  <si>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</si>
  <si>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</si>
  <si>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</si>
  <si>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</si>
  <si>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</si>
  <si>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</si>
  <si>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</si>
  <si>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</si>
  <si>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Art. 107, comma 1 Ccnl 16-18 - incremento retribuzione di posizione (valutata su base annua corretta per la quota di convenzione, euro)</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</si>
  <si>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</si>
  <si>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</si>
  <si>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</si>
  <si>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</si>
  <si>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</si>
  <si>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</si>
  <si>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</si>
  <si>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</si>
  <si>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</si>
  <si>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</si>
  <si>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</si>
  <si>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</si>
  <si>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</si>
  <si>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</si>
  <si>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</si>
  <si>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</si>
  <si>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</si>
  <si>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</si>
  <si>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</si>
  <si>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</si>
  <si>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</si>
  <si>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</si>
  <si>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</si>
  <si>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</si>
  <si>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</si>
  <si>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</si>
  <si>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</si>
  <si>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</si>
  <si>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</si>
  <si>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</si>
  <si>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</si>
  <si>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</si>
  <si>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</si>
  <si>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</si>
  <si>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</si>
  <si>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</si>
  <si>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</si>
  <si>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</si>
  <si>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</si>
  <si>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</si>
  <si>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</si>
  <si>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</si>
  <si>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</si>
  <si>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</si>
  <si>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</si>
  <si>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</si>
  <si>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</si>
  <si>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</si>
  <si>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</si>
  <si>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</si>
  <si>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</si>
  <si>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</si>
  <si>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</si>
  <si>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</si>
  <si>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</si>
  <si>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</si>
  <si>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</si>
  <si>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</si>
  <si>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</si>
  <si>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</si>
  <si>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</si>
  <si>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</si>
  <si>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</si>
  <si>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</si>
  <si>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</si>
  <si>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</si>
  <si>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</si>
  <si>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</si>
  <si>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</si>
  <si>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</si>
  <si>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</si>
  <si>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</si>
  <si>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</si>
  <si>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</si>
  <si>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</si>
  <si>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</si>
  <si>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</si>
  <si>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</si>
  <si>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</si>
  <si>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</si>
  <si>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</si>
  <si>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</si>
  <si>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</si>
  <si>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</si>
  <si>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</si>
  <si>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</si>
  <si>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</si>
  <si>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</si>
  <si>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</si>
  <si>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</si>
  <si>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</si>
  <si>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</si>
  <si>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</si>
  <si>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</si>
  <si>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</si>
  <si>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</si>
  <si>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</si>
  <si>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</si>
  <si>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</si>
  <si>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</si>
  <si>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</si>
  <si>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</si>
  <si>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</si>
  <si>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</si>
  <si>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</si>
  <si>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</si>
  <si>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</si>
  <si>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</si>
  <si>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</si>
  <si>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</si>
  <si>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</si>
  <si>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</si>
  <si>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</si>
  <si>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</si>
  <si>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</si>
  <si>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</si>
  <si>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</si>
  <si>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</si>
  <si>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</si>
  <si>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</si>
  <si>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</si>
  <si>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</si>
  <si>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r>
      <t>Retribuzione di Posizione</t>
    </r>
    <r>
      <rPr>
        <vertAlign val="superscript"/>
        <sz val="8"/>
        <rFont val="Arial"/>
        <family val="2"/>
      </rPr>
      <t xml:space="preserve"> (2)</t>
    </r>
  </si>
  <si>
    <t>SQUADRATURA 8</t>
  </si>
  <si>
    <t>(eventuali) Quote a rimborso ex art 43 c 2 Ccnl 16-5-01</t>
  </si>
  <si>
    <t>F20M</t>
  </si>
  <si>
    <r>
      <rPr>
        <vertAlign val="superscript"/>
        <sz val="8"/>
        <rFont val="Arial"/>
        <family val="2"/>
      </rPr>
      <t xml:space="preserve">(1) </t>
    </r>
    <r>
      <rPr>
        <sz val="8"/>
        <rFont val="Arial"/>
        <family val="2"/>
      </rPr>
      <t xml:space="preserve"> Tutti gli importi vanno indicati in euro e al netto degli oneri sociali (contributi ed IRAP) a carico del datore di lavoro.</t>
    </r>
  </si>
  <si>
    <r>
      <rPr>
        <vertAlign val="superscript"/>
        <sz val="8"/>
        <rFont val="Arial"/>
        <family val="2"/>
      </rPr>
      <t xml:space="preserve">(2) </t>
    </r>
    <r>
      <rPr>
        <sz val="8"/>
        <rFont val="Arial"/>
        <family val="2"/>
      </rPr>
      <t>Al netto delle maggiorazioni previste dall'articolo 41, commi 4 (U06Z) e 5 (U07B) del Ccnl 1998-01 che vanno riportate nelle relative voci.</t>
    </r>
  </si>
  <si>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</si>
  <si>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</si>
  <si>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</si>
  <si>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</si>
  <si>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</si>
  <si>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</si>
  <si>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</si>
  <si>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</si>
  <si>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</si>
  <si>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</si>
  <si>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</si>
  <si>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</si>
  <si>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</si>
  <si>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</si>
  <si>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</si>
  <si>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</si>
  <si>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r>
      <t xml:space="preserve">Totale risorse ricomprese nell'unico importo consolidato non rilevanti ai fini della verifica del limite art. 23 c. 2 Dlgs 75/2017 (euro) </t>
    </r>
    <r>
      <rPr>
        <vertAlign val="superscript"/>
        <sz val="12"/>
        <rFont val="Arial"/>
        <family val="2"/>
      </rPr>
      <t>(1)</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</si>
  <si>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</si>
  <si>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</si>
  <si>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</si>
  <si>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</si>
  <si>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</si>
  <si>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</si>
  <si>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</si>
  <si>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</si>
  <si>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</si>
  <si>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</si>
  <si>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</si>
  <si>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</si>
  <si>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</si>
  <si>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</si>
  <si>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</si>
  <si>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</si>
  <si>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</si>
  <si>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</si>
  <si>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</si>
  <si>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</si>
  <si>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</si>
  <si>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</si>
  <si>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</si>
  <si>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</si>
  <si>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</si>
  <si>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</si>
  <si>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</si>
  <si>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Quante persone sono state assunte nell’anno a tempo determinato con le risorse del PNRR?</t>
  </si>
  <si>
    <t>Quante persone sono state assunte nell’anno con altre forme flessibili di lavoro (ex interinali, LSU, formazione lavoro) con le risorse del PNRR?</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</si>
  <si>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</si>
  <si>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</si>
  <si>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</si>
  <si>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</si>
  <si>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</si>
  <si>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</si>
  <si>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</si>
  <si>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</si>
  <si>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</si>
  <si>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</si>
  <si>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</si>
  <si>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</si>
  <si>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</si>
  <si>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</si>
  <si>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</si>
  <si>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</si>
  <si>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</si>
  <si>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</si>
  <si>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</si>
  <si>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</si>
  <si>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</si>
  <si>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</si>
  <si>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</si>
  <si>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</si>
  <si>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</si>
  <si>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</si>
  <si>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</si>
  <si>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</si>
  <si>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</si>
  <si>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</si>
  <si>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</si>
  <si>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</si>
  <si>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</si>
  <si>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</si>
  <si>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</si>
  <si>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</si>
  <si>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</si>
  <si>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</si>
  <si>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</si>
  <si>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</si>
  <si>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</si>
  <si>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</si>
  <si>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</si>
  <si>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</si>
  <si>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</si>
  <si>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</si>
  <si>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</si>
  <si>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</si>
  <si>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</si>
  <si>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</si>
  <si>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t>SE(('t12'!$AK$5)&gt;0;1;0)</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</si>
  <si>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</si>
  <si>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</si>
  <si>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</si>
  <si>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</si>
  <si>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</si>
  <si>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</si>
  <si>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</si>
  <si>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rPr>
        <vertAlign val="superscript"/>
        <sz val="8"/>
        <rFont val="Arial"/>
        <family val="2"/>
      </rPr>
      <t xml:space="preserve">(3) </t>
    </r>
    <r>
      <rPr>
        <sz val="8"/>
        <rFont val="Arial"/>
        <family val="2"/>
      </rPr>
      <t>Art. 8, c. 3, secondo periodo, DL n.  13/2023: per gli impegni derivanti dall’attuazione dei progetti del PNRR e nel rispetto dei requisiti di cui al comma 4, è facoltà degli enti locali incrementare le risorse accessorie del segretario comunale e provinciale,</t>
    </r>
  </si>
  <si>
    <t xml:space="preserve">   in deroga al limite 2016 e fino a un massimo del 5% calcolato sul valore della retribuzione di posizione (teorica) spettante al segretario in base all’art. art. 107 comma 1 del CCNL 2016-18 e sul valore della retribuzione di risultato</t>
  </si>
  <si>
    <t xml:space="preserve">   calcolata in base alla percentuale (teorica) individuata ai sensi dell’art. 42 del CCNL 1998-01. Il tutto va suddiviso pro-quota in caso di segreteria convenzionata.</t>
  </si>
  <si>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</si>
  <si>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</si>
  <si>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</si>
  <si>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</si>
  <si>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</si>
  <si>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</si>
  <si>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</si>
  <si>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</si>
  <si>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</si>
  <si>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</si>
  <si>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</si>
  <si>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</si>
  <si>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</si>
  <si>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</si>
  <si>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</si>
  <si>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</si>
  <si>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</si>
  <si>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</si>
  <si>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</si>
  <si>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</si>
  <si>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</si>
  <si>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</si>
  <si>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</si>
  <si>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</si>
  <si>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</si>
  <si>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</si>
  <si>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</si>
  <si>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</si>
  <si>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</si>
  <si>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</si>
  <si>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</si>
  <si>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</si>
  <si>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</si>
  <si>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</si>
  <si>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</si>
  <si>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</si>
  <si>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</si>
  <si>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</si>
  <si>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</si>
  <si>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</si>
  <si>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</si>
  <si>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</si>
  <si>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</si>
  <si>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</si>
  <si>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</si>
  <si>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</si>
  <si>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</si>
  <si>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</si>
  <si>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</si>
  <si>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</si>
  <si>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</si>
  <si>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</si>
  <si>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</si>
  <si>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</si>
  <si>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</si>
  <si>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</si>
  <si>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</si>
  <si>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</si>
  <si>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</si>
  <si>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</si>
  <si>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</si>
  <si>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</si>
  <si>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</si>
  <si>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</si>
  <si>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</si>
  <si>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</si>
  <si>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</si>
  <si>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</si>
  <si>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</si>
  <si>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</si>
  <si>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</si>
  <si>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</si>
  <si>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</si>
  <si>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</si>
  <si>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</si>
  <si>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</si>
  <si>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</si>
  <si>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</si>
  <si>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</si>
  <si>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</si>
  <si>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</si>
  <si>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</si>
  <si>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</si>
  <si>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</si>
  <si>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</si>
  <si>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</si>
  <si>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</si>
  <si>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</si>
  <si>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</si>
  <si>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</si>
  <si>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</si>
  <si>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</si>
  <si>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</si>
  <si>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</si>
  <si>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</si>
  <si>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</si>
  <si>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</si>
  <si>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</si>
  <si>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</si>
  <si>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</si>
  <si>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</si>
  <si>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</si>
  <si>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</si>
  <si>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r>
      <rPr>
        <vertAlign val="superscript"/>
        <sz val="11"/>
        <rFont val="Arial"/>
        <family val="2"/>
      </rPr>
      <t>(1)</t>
    </r>
    <r>
      <rPr>
        <sz val="11"/>
        <rFont val="Arial"/>
        <family val="2"/>
      </rPr>
      <t xml:space="preserve">  Es. l'incremento determinato dall'armonizzazione del trattamento accessorio del personale ex-provinciale transitato nell'amministrazione secondo le indicazioni dell'articolo 1, comma 800, della </t>
    </r>
  </si>
  <si>
    <t xml:space="preserve">    legge n. 205/2017 (legge di bilancio 2018).</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</si>
  <si>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</si>
  <si>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</si>
  <si>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fascia più elevata</t>
  </si>
  <si>
    <t>Scheda SICI - valore medio annuo retribuzione di posizione EQ fascia più elevata</t>
  </si>
  <si>
    <t>Scheda SICI - n. incarichi EQ fascia meno elevata</t>
  </si>
  <si>
    <t>Scheda SICI - valore medio annuo retribuzione di posizione EQ fascia meno elevata</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</si>
  <si>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</si>
  <si>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</si>
  <si>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</si>
  <si>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</si>
  <si>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</si>
  <si>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</si>
  <si>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</si>
  <si>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</si>
  <si>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</si>
  <si>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r>
      <t>Incremento per l’attuazione dei progetti PNRR </t>
    </r>
    <r>
      <rPr>
        <vertAlign val="superscript"/>
        <sz val="8"/>
        <color rgb="FF0000CC"/>
        <rFont val="Arial"/>
        <family val="2"/>
      </rPr>
      <t>(3)</t>
    </r>
  </si>
  <si>
    <r>
      <t xml:space="preserve">Art 8 c 3 p 1 DL 13/2023 - Increm. attuazione progetti PNRR </t>
    </r>
    <r>
      <rPr>
        <vertAlign val="superscript"/>
        <sz val="8"/>
        <color rgb="FF0000CC"/>
        <rFont val="Arial"/>
        <family val="2"/>
      </rPr>
      <t>(5)</t>
    </r>
  </si>
  <si>
    <r>
      <t>Art 1 DL 80/2021 - Increm. ass TD finanz diretto PNRR</t>
    </r>
    <r>
      <rPr>
        <vertAlign val="superscript"/>
        <sz val="8"/>
        <color rgb="FF0000CC"/>
        <rFont val="Arial"/>
        <family val="2"/>
      </rPr>
      <t xml:space="preserve"> (5)</t>
    </r>
  </si>
  <si>
    <r>
      <t>Art. 31-bis cc 1,5 DL 152/21 - Increm. ass TD PNRR (Comuni)</t>
    </r>
    <r>
      <rPr>
        <vertAlign val="superscript"/>
        <sz val="8"/>
        <color rgb="FF0000CC"/>
        <rFont val="Arial"/>
        <family val="2"/>
      </rPr>
      <t xml:space="preserve"> (6)</t>
    </r>
  </si>
  <si>
    <r>
      <t xml:space="preserve">Art 8 c 3 p 1 DL 13/2023 - Incr. attuazione progetti PNRR </t>
    </r>
    <r>
      <rPr>
        <vertAlign val="superscript"/>
        <sz val="8"/>
        <color rgb="FF0000CC"/>
        <rFont val="Arial"/>
        <family val="2"/>
      </rPr>
      <t>(7)</t>
    </r>
  </si>
  <si>
    <r>
      <t>Art. 45 DLgs 36/2023 - Incentivi alle funzioni tecniche</t>
    </r>
    <r>
      <rPr>
        <vertAlign val="superscript"/>
        <sz val="8"/>
        <color rgb="FF0000CC"/>
        <rFont val="Arial"/>
        <family val="2"/>
      </rPr>
      <t xml:space="preserve"> (8)</t>
    </r>
  </si>
  <si>
    <r>
      <t>Art 79 c 2 L C Ccnl 19-21 - Scelte org. gest., retrib. ecc.</t>
    </r>
    <r>
      <rPr>
        <vertAlign val="superscript"/>
        <sz val="8"/>
        <color rgb="FF0000CC"/>
        <rFont val="Arial"/>
        <family val="2"/>
      </rPr>
      <t xml:space="preserve"> (10)</t>
    </r>
  </si>
  <si>
    <r>
      <t xml:space="preserve">Somme non utilizzate fondo/i anno precedente </t>
    </r>
    <r>
      <rPr>
        <vertAlign val="superscript"/>
        <sz val="8"/>
        <color rgb="FF0000CC"/>
        <rFont val="Arial"/>
        <family val="2"/>
      </rPr>
      <t xml:space="preserve">(11) </t>
    </r>
  </si>
  <si>
    <r>
      <t>Art 17 Ccnl 19-21 - Ris. dest. E.Q. anno di rilevazione</t>
    </r>
    <r>
      <rPr>
        <vertAlign val="superscript"/>
        <sz val="8"/>
        <color rgb="FF0000CC"/>
        <rFont val="Arial"/>
        <family val="2"/>
      </rPr>
      <t xml:space="preserve"> (12)</t>
    </r>
  </si>
  <si>
    <r>
      <t>Art 33 DL34/19 - Quota parte destinata alle E.Q.</t>
    </r>
    <r>
      <rPr>
        <vertAlign val="superscript"/>
        <sz val="8"/>
        <color rgb="FF0000CC"/>
        <rFont val="Arial"/>
        <family val="2"/>
      </rPr>
      <t xml:space="preserve"> (4)</t>
    </r>
  </si>
  <si>
    <r>
      <t>Art. 3, c. 6 d.l. n. 44/2023, spesa accessoria del Segretario comunale per l'anno di rilevazione, da compilare unicamente se il comune risulta sprovvisto di Segretario alla data di entrata in vigore del decreto (euro)</t>
    </r>
    <r>
      <rPr>
        <vertAlign val="superscript"/>
        <sz val="12"/>
        <color rgb="FF0000CC"/>
        <rFont val="Arial"/>
        <family val="2"/>
      </rPr>
      <t xml:space="preserve"> (1)</t>
    </r>
  </si>
  <si>
    <t>A33514</t>
  </si>
  <si>
    <r>
      <t xml:space="preserve">Valore soglia per l'Amministrazione definito dai decreti attuativi dell'art. 33 D.L. 34/2019 riferito all'anno precedente a quello di rilevazione </t>
    </r>
    <r>
      <rPr>
        <vertAlign val="superscript"/>
        <sz val="12"/>
        <color rgb="FF3333FF"/>
        <rFont val="Arial"/>
        <family val="2"/>
      </rPr>
      <t>(2)</t>
    </r>
  </si>
  <si>
    <r>
      <t>Numero incarichi di Elevata Qualificazione effettivamente in essere alla data del 31.12 dell'anno di rilevazione per la fascia più elevata</t>
    </r>
    <r>
      <rPr>
        <vertAlign val="superscript"/>
        <sz val="12"/>
        <color rgb="FF0000FF"/>
        <rFont val="Arial"/>
        <family val="2"/>
      </rPr>
      <t xml:space="preserve"> (3)</t>
    </r>
  </si>
  <si>
    <r>
      <t>Valore unitario su base annua della retribuzione di posizione previsto per la fascia più elevata (euro)</t>
    </r>
    <r>
      <rPr>
        <vertAlign val="superscript"/>
        <sz val="11"/>
        <rFont val="Arial"/>
        <family val="2"/>
      </rPr>
      <t xml:space="preserve"> (3)</t>
    </r>
  </si>
  <si>
    <r>
      <t>Numero incarichi di Elevata Qualificazione effettivamente in essere alla data del 31.12 dell'anno di rilevazione per la fascia meno elevata</t>
    </r>
    <r>
      <rPr>
        <vertAlign val="superscript"/>
        <sz val="11"/>
        <color rgb="FF0000FF"/>
        <rFont val="Arial"/>
        <family val="2"/>
      </rPr>
      <t xml:space="preserve"> (3)</t>
    </r>
  </si>
  <si>
    <r>
      <t>Valore unitario su base annua della retribuzione di posizione previsto per la fascia meno elevata (euro)</t>
    </r>
    <r>
      <rPr>
        <vertAlign val="superscript"/>
        <sz val="11"/>
        <rFont val="Arial"/>
        <family val="2"/>
      </rPr>
      <t xml:space="preserve"> (3)</t>
    </r>
  </si>
  <si>
    <r>
      <t>Numero incarichi di Elevata Qualificazione effettivamente in essere alla data del 31.12 dell'anno di rilevazione per le restanti fasce</t>
    </r>
    <r>
      <rPr>
        <vertAlign val="superscript"/>
        <sz val="11"/>
        <color rgb="FF0000FF"/>
        <rFont val="Arial"/>
        <family val="2"/>
      </rPr>
      <t xml:space="preserve"> (3)</t>
    </r>
  </si>
  <si>
    <r>
      <t>Valore unitario su base annua della retribuzione di posizione previsto per le restanti fasce (valore medio in euro)</t>
    </r>
    <r>
      <rPr>
        <vertAlign val="superscript"/>
        <sz val="11"/>
        <rFont val="Arial"/>
        <family val="2"/>
      </rPr>
      <t xml:space="preserve"> (3)</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</si>
  <si>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(4)</t>
    </r>
  </si>
  <si>
    <r>
      <t>Numero complessivo di incarichi di specifica responsabilità in essere al 31.12 dell'anno di rilevazione</t>
    </r>
    <r>
      <rPr>
        <vertAlign val="superscript"/>
        <sz val="12"/>
        <rFont val="Arial"/>
        <family val="2"/>
      </rPr>
      <t xml:space="preserve"> (5)</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</si>
  <si>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(6)</t>
    </r>
  </si>
  <si>
    <r>
      <rPr>
        <vertAlign val="superscript"/>
        <sz val="11"/>
        <rFont val="Arial"/>
        <family val="2"/>
      </rPr>
      <t>(2)</t>
    </r>
    <r>
      <rPr>
        <sz val="11"/>
        <rFont val="Arial"/>
        <family val="2"/>
      </rPr>
      <t xml:space="preserve">  Inserire la soglia individuata dall'articolo 4, comma 1 rispettivamente per le Regioni a statuto ordinario dal DPCM 3 settembre 2019, per i Comuni dal DPCM 17 marzo 2020, per le Province</t>
    </r>
  </si>
  <si>
    <t xml:space="preserve">     dal DPCM 11 gennaio 2022. Per le Città Metropolitane inserire la soglia individuata dall'articolo 4, comma 2, dal DPCM 11 gennaio 2022.</t>
  </si>
  <si>
    <r>
      <rPr>
        <vertAlign val="superscript"/>
        <sz val="11"/>
        <rFont val="Arial"/>
        <family val="2"/>
      </rPr>
      <t>(3)</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</si>
  <si>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(4)</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</si>
  <si>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(5)</t>
    </r>
    <r>
      <rPr>
        <sz val="11"/>
        <rFont val="Arial"/>
        <family val="2"/>
      </rPr>
      <t xml:space="preserve">  Secondo le indicazioni dell'art. 84, comma 1 del Ccnl 2019-21 che disapplica e sostituisce l’art.70-quinquies del CCNL del 21.05.2018.</t>
    </r>
  </si>
  <si>
    <r>
      <rPr>
        <vertAlign val="superscript"/>
        <sz val="11"/>
        <rFont val="Arial"/>
        <family val="2"/>
      </rPr>
      <t>(6)</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</si>
  <si>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</si>
  <si>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</si>
  <si>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</si>
  <si>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</si>
  <si>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</si>
  <si>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</si>
  <si>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</si>
  <si>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</si>
  <si>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</si>
  <si>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</si>
  <si>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</si>
  <si>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</si>
  <si>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</si>
  <si>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</si>
  <si>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</si>
  <si>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</si>
  <si>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</si>
  <si>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</si>
  <si>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</si>
  <si>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S</t>
  </si>
  <si>
    <t xml:space="preserve">MORASCHINI </t>
  </si>
  <si>
    <t>RENZO</t>
  </si>
  <si>
    <t>info@asp-pergola.it</t>
  </si>
  <si>
    <t>0721734325</t>
  </si>
  <si>
    <t>www.asp-pergola.it</t>
  </si>
  <si>
    <t>TOMASSETTI</t>
  </si>
  <si>
    <t>RAFFAELLO</t>
  </si>
  <si>
    <t>raffaeelo.tomasetti@pec.giuffre.it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</si>
</sst>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185" x14ac:knownFonts="1">
    <font>
      <sz val="8"/>
      <name val="Helv"/>
      <family val="2"/>
    </font>
    <font>
      <sz val="10"/>
      <color theme="1"/>
      <name val="Arial"/>
      <family val="2"/>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amily val="2"/>
    </font>
    <font>
      <sz val="11"/>
      <name val="Arial"/>
      <family val="2"/>
    </font>
    <font>
      <b/>
      <i/>
      <sz val="8"/>
      <name val="Arial"/>
      <family val="2"/>
    </font>
    <font>
      <i/>
      <sz val="8"/>
      <name val="Arial"/>
      <family val="2"/>
    </font>
    <font>
      <sz val="8"/>
      <name val="MS Serif"/>
      <family val="1"/>
    </font>
    <font>
      <sz val="10"/>
      <name val="Arial"/>
      <family val="2"/>
    </font>
    <font>
      <b/>
      <sz val="6"/>
      <name val="Arial"/>
      <family val="2"/>
    </font>
    <font>
      <sz val="7"/>
      <name val="MS Serif"/>
      <family val="1"/>
    </font>
    <font>
      <sz val="6"/>
      <name val="MS Serif"/>
      <family val="1"/>
    </font>
    <font>
      <b/>
      <sz val="7"/>
      <name val="Arial"/>
      <family val="2"/>
    </font>
    <font>
      <b/>
      <sz val="11"/>
      <name val="Arial"/>
      <family val="2"/>
    </font>
    <font>
      <sz val="7"/>
      <name val="Arial"/>
      <family val="2"/>
    </font>
    <font>
      <sz val="12"/>
      <name val="Arial"/>
      <family val="2"/>
    </font>
    <font>
      <b/>
      <sz val="9"/>
      <name val="Arial"/>
      <family val="2"/>
    </font>
    <font>
      <b/>
      <sz val="8"/>
      <name val="Helv"/>
      <family val="2"/>
    </font>
    <font>
      <b/>
      <sz val="6"/>
      <name val="MS Serif"/>
      <family val="1"/>
    </font>
    <font>
      <i/>
      <sz val="9"/>
      <name val="Arial"/>
      <family val="2"/>
    </font>
    <font>
      <sz val="8"/>
      <color indexed="10"/>
      <name val="Arial"/>
      <family val="2"/>
    </font>
    <font>
      <b/>
      <sz val="8"/>
      <color indexed="10"/>
      <name val="Arial"/>
      <family val="2"/>
    </font>
    <font>
      <i/>
      <sz val="8"/>
      <name val="Helv"/>
      <family val="2"/>
    </font>
    <font>
      <b/>
      <i/>
      <sz val="12"/>
      <name val="Arial"/>
      <family val="2"/>
    </font>
    <font>
      <b/>
      <i/>
      <sz val="12"/>
      <name val="Helv"/>
      <family val="2"/>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b/>
      <sz val="10"/>
      <name val="Times New Roman"/>
      <family val="1"/>
    </font>
    <font>
      <sz val="12"/>
      <name val="Courier"/>
      <family val="3"/>
    </font>
    <font>
      <b/>
      <sz val="8"/>
      <color indexed="9"/>
      <name val="Helv"/>
      <family val="2"/>
    </font>
    <font>
      <sz val="8"/>
      <color indexed="9"/>
      <name val="Helv"/>
      <family val="2"/>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amily val="2"/>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amily val="2"/>
    </font>
    <font>
      <b/>
      <sz val="7"/>
      <name val="Helv"/>
      <family val="2"/>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sz val="14"/>
      <color indexed="12"/>
      <name val="Arial"/>
      <family val="2"/>
    </font>
    <font>
      <u/>
      <sz val="12"/>
      <name val="Helv"/>
      <family val="2"/>
    </font>
    <font>
      <sz val="7"/>
      <name val="Times New Roman"/>
      <family val="1"/>
    </font>
    <font>
      <i/>
      <sz val="11"/>
      <name val="Calibri"/>
      <family val="2"/>
    </font>
    <font>
      <sz val="10"/>
      <name val="Helv"/>
      <family val="2"/>
    </font>
    <font>
      <sz val="16"/>
      <name val="Arial"/>
      <family val="2"/>
    </font>
    <font>
      <b/>
      <sz val="11"/>
      <name val="Helv"/>
      <family val="2"/>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amily val="2"/>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amily val="2"/>
    </font>
    <font>
      <sz val="10"/>
      <color theme="0"/>
      <name val="Arial"/>
      <family val="2"/>
    </font>
    <font>
      <sz val="8"/>
      <color rgb="FFFF0000"/>
      <name val="Helv"/>
      <family val="2"/>
    </font>
    <font>
      <sz val="12"/>
      <color theme="1"/>
      <name val="Arial"/>
      <family val="2"/>
    </font>
    <font>
      <sz val="18"/>
      <color theme="1"/>
      <name val="Arial"/>
      <family val="2"/>
    </font>
    <font>
      <i/>
      <sz val="18"/>
      <color theme="1"/>
      <name val="Arial"/>
      <family val="2"/>
    </font>
    <font>
      <i/>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6"/>
      <color rgb="FFFF0000"/>
      <name val="Arial"/>
      <family val="2"/>
    </font>
    <font>
      <b/>
      <sz val="10"/>
      <color rgb="FFFF0000"/>
      <name val="Helv"/>
      <family val="2"/>
    </font>
    <font>
      <b/>
      <sz val="18"/>
      <color rgb="FFFF0000"/>
      <name val="Times New Roman"/>
      <family val="1"/>
    </font>
    <font>
      <sz val="10"/>
      <color rgb="FF000000"/>
      <name val="Arial"/>
      <family val="2"/>
    </font>
    <font>
      <sz val="9"/>
      <color rgb="FF0070C0"/>
      <name val="Arial"/>
      <family val="2"/>
    </font>
    <font>
      <sz val="14"/>
      <name val="Calibri"/>
      <family val="2"/>
    </font>
    <font>
      <sz val="8"/>
      <color rgb="FF0000FF"/>
      <name val="Arial"/>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vertAlign val="superscript"/>
      <sz val="8"/>
      <color rgb="FF0000CC"/>
      <name val="Arial"/>
      <family val="2"/>
    </font>
    <font>
      <vertAlign val="superscript"/>
      <sz val="12"/>
      <color rgb="FF0000CC"/>
      <name val="Arial"/>
      <family val="2"/>
    </font>
    <font>
      <sz val="11"/>
      <color rgb="FF0000CC"/>
      <name val="Calibri"/>
      <family val="2"/>
      <scheme val="minor"/>
    </font>
    <font>
      <sz val="9"/>
      <color rgb="FF0000FF"/>
      <name val="Arial"/>
      <family val="2"/>
    </font>
    <font>
      <sz val="12"/>
      <color rgb="FF0000FF"/>
      <name val="Arial"/>
      <family val="2"/>
    </font>
    <font>
      <u/>
      <sz val="12"/>
      <color rgb="FF3333FF"/>
      <name val="Arial"/>
      <family val="2"/>
    </font>
    <font>
      <u/>
      <sz val="13"/>
      <color rgb="FF3333FF"/>
      <name val="Arial"/>
      <family val="2"/>
    </font>
    <font>
      <sz val="10"/>
      <color rgb="FF3333FF"/>
      <name val="Arial"/>
      <family val="2"/>
    </font>
    <font>
      <sz val="12"/>
      <color rgb="FF3333FF"/>
      <name val="Arial"/>
      <family val="2"/>
    </font>
    <font>
      <sz val="9"/>
      <color rgb="FF3333FF"/>
      <name val="Arial"/>
      <family val="2"/>
    </font>
    <font>
      <sz val="8"/>
      <color rgb="FF3333FF"/>
      <name val="Arial"/>
      <family val="2"/>
    </font>
    <font>
      <vertAlign val="superscript"/>
      <sz val="12"/>
      <color rgb="FF3333FF"/>
      <name val="Arial"/>
      <family val="2"/>
    </font>
    <font>
      <b/>
      <sz val="12"/>
      <color rgb="FF0000FF"/>
      <name val="Arial"/>
      <family val="2"/>
    </font>
    <font>
      <vertAlign val="superscript"/>
      <sz val="12"/>
      <color rgb="FF0000FF"/>
      <name val="Arial"/>
      <family val="2"/>
    </font>
    <font>
      <vertAlign val="superscript"/>
      <sz val="11"/>
      <color rgb="FF0000FF"/>
      <name val="Arial"/>
      <family val="2"/>
    </font>
    <font>
      <b/>
      <sz val="11"/>
      <color theme="0"/>
      <name val="Arial"/>
      <family val="2"/>
    </font>
    <font>
      <b/>
      <i/>
      <sz val="10"/>
      <name val="Arial"/>
      <family val="2"/>
    </font>
    <font>
      <sz val="8"/>
      <name val="Helv"/>
      <family val="2"/>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99"/>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0" tint="-4.9958800012207406E-2"/>
        <bgColor indexed="64"/>
      </patternFill>
    </fill>
    <fill>
      <patternFill patternType="solid">
        <fgColor rgb="FFFFFF00"/>
        <bgColor indexed="64"/>
      </patternFill>
    </fill>
    <fill>
      <patternFill patternType="gray0625"/>
    </fill>
    <fill>
      <patternFill patternType="gray0625">
        <fgColor indexed="26"/>
        <bgColor indexed="26"/>
      </patternFill>
    </fill>
    <fill>
      <patternFill patternType="gray0625">
        <bgColor theme="0" tint="-4.9958800012207406E-2"/>
      </patternFill>
    </fill>
    <fill>
      <patternFill patternType="solid">
        <fgColor indexed="65"/>
        <bgColor indexed="64"/>
      </patternFill>
    </fill>
    <fill>
      <patternFill patternType="solid">
        <fgColor theme="0" tint="-0.24994659260841701"/>
        <bgColor indexed="64"/>
      </patternFill>
    </fill>
    <fill>
      <patternFill patternType="solid">
        <fgColor indexed="23"/>
        <bgColor indexed="64"/>
      </patternFill>
    </fill>
  </fills>
  <borders count="169">
    <border>
      <left/>
      <right/>
      <top/>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style="thin">
        <color auto="1"/>
      </bottom>
      <diagonal/>
    </border>
    <border>
      <left style="medium">
        <color auto="1"/>
      </left>
      <right style="thin">
        <color auto="1"/>
      </right>
      <top/>
      <bottom style="double">
        <color auto="1"/>
      </bottom>
      <diagonal/>
    </border>
    <border>
      <left style="thin">
        <color auto="1"/>
      </left>
      <right style="double">
        <color auto="1"/>
      </right>
      <top/>
      <bottom style="medium">
        <color auto="1"/>
      </bottom>
      <diagonal/>
    </border>
    <border>
      <left/>
      <right/>
      <top style="medium">
        <color auto="1"/>
      </top>
      <bottom style="double">
        <color auto="1"/>
      </bottom>
      <diagonal/>
    </border>
    <border>
      <left style="medium">
        <color auto="1"/>
      </left>
      <right/>
      <top/>
      <bottom style="medium">
        <color auto="1"/>
      </bottom>
      <diagonal/>
    </border>
    <border>
      <left style="thin">
        <color auto="1"/>
      </left>
      <right/>
      <top/>
      <bottom style="double">
        <color auto="1"/>
      </bottom>
      <diagonal/>
    </border>
    <border>
      <left style="double">
        <color auto="1"/>
      </left>
      <right/>
      <top style="double">
        <color auto="1"/>
      </top>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medium">
        <color auto="1"/>
      </left>
      <right style="thin">
        <color auto="1"/>
      </right>
      <top/>
      <bottom style="thin">
        <color auto="1"/>
      </bottom>
      <diagonal/>
    </border>
    <border>
      <left style="medium">
        <color auto="1"/>
      </left>
      <right/>
      <top/>
      <bottom/>
      <diagonal/>
    </border>
    <border>
      <left style="thin">
        <color auto="1"/>
      </left>
      <right/>
      <top/>
      <bottom/>
      <diagonal/>
    </border>
    <border>
      <left style="double">
        <color auto="1"/>
      </left>
      <right style="double">
        <color auto="1"/>
      </right>
      <top style="medium">
        <color auto="1"/>
      </top>
      <bottom/>
      <diagonal/>
    </border>
    <border>
      <left/>
      <right style="double">
        <color auto="1"/>
      </right>
      <top style="medium">
        <color auto="1"/>
      </top>
      <bottom/>
      <diagonal/>
    </border>
    <border>
      <left style="thin">
        <color auto="1"/>
      </left>
      <right style="double">
        <color auto="1"/>
      </right>
      <top/>
      <bottom style="double">
        <color auto="1"/>
      </bottom>
      <diagonal/>
    </border>
    <border>
      <left style="double">
        <color auto="1"/>
      </left>
      <right/>
      <top/>
      <bottom/>
      <diagonal/>
    </border>
    <border>
      <left/>
      <right style="double">
        <color auto="1"/>
      </right>
      <top/>
      <bottom/>
      <diagonal/>
    </border>
    <border>
      <left style="thin">
        <color auto="1"/>
      </left>
      <right/>
      <top style="double">
        <color auto="1"/>
      </top>
      <bottom style="medium">
        <color auto="1"/>
      </bottom>
      <diagonal/>
    </border>
    <border>
      <left/>
      <right style="medium">
        <color auto="1"/>
      </right>
      <top style="medium">
        <color auto="1"/>
      </top>
      <bottom style="thin">
        <color auto="1"/>
      </bottom>
      <diagonal/>
    </border>
    <border>
      <left style="double">
        <color auto="1"/>
      </left>
      <right/>
      <top/>
      <bottom style="double">
        <color auto="1"/>
      </bottom>
      <diagonal/>
    </border>
    <border>
      <left/>
      <right style="double">
        <color auto="1"/>
      </right>
      <top/>
      <bottom style="double">
        <color auto="1"/>
      </bottom>
      <diagonal/>
    </border>
    <border>
      <left/>
      <right style="medium">
        <color auto="1"/>
      </right>
      <top/>
      <bottom style="double">
        <color auto="1"/>
      </bottom>
      <diagonal/>
    </border>
    <border>
      <left style="medium">
        <color auto="1"/>
      </left>
      <right/>
      <top style="double">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double">
        <color auto="1"/>
      </bottom>
      <diagonal/>
    </border>
    <border>
      <left/>
      <right style="double">
        <color auto="1"/>
      </right>
      <top style="double">
        <color auto="1"/>
      </top>
      <bottom/>
      <diagonal/>
    </border>
    <border>
      <left style="medium">
        <color auto="1"/>
      </left>
      <right/>
      <top style="medium">
        <color auto="1"/>
      </top>
      <bottom style="double">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bottom/>
      <diagonal/>
    </border>
    <border>
      <left style="double">
        <color auto="1"/>
      </left>
      <right style="double">
        <color auto="1"/>
      </right>
      <top style="double">
        <color auto="1"/>
      </top>
      <bottom/>
      <diagonal/>
    </border>
    <border>
      <left/>
      <right style="medium">
        <color auto="1"/>
      </right>
      <top style="double">
        <color auto="1"/>
      </top>
      <bottom/>
      <diagonal/>
    </border>
    <border>
      <left style="double">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top/>
      <bottom style="double">
        <color auto="1"/>
      </bottom>
      <diagonal/>
    </border>
    <border>
      <left style="thin">
        <color auto="1"/>
      </left>
      <right style="double">
        <color auto="1"/>
      </right>
      <top/>
      <bottom style="thin">
        <color auto="1"/>
      </bottom>
      <diagonal/>
    </border>
    <border>
      <left style="medium">
        <color auto="1"/>
      </left>
      <right style="thin">
        <color auto="1"/>
      </right>
      <top style="thin">
        <color auto="1"/>
      </top>
      <bottom style="thin">
        <color auto="1"/>
      </bottom>
      <diagonal/>
    </border>
    <border>
      <left/>
      <right style="double">
        <color auto="1"/>
      </right>
      <top style="double">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double">
        <color auto="1"/>
      </left>
      <right/>
      <top/>
      <bottom style="thin">
        <color auto="1"/>
      </bottom>
      <diagonal/>
    </border>
    <border>
      <left style="double">
        <color auto="1"/>
      </left>
      <right style="medium">
        <color auto="1"/>
      </right>
      <top/>
      <bottom style="thin">
        <color auto="1"/>
      </bottom>
      <diagonal/>
    </border>
    <border>
      <left style="double">
        <color auto="1"/>
      </left>
      <right style="thin">
        <color auto="1"/>
      </right>
      <top/>
      <bottom style="thin">
        <color auto="1"/>
      </bottom>
      <diagonal/>
    </border>
    <border>
      <left style="double">
        <color auto="1"/>
      </left>
      <right style="double">
        <color auto="1"/>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medium">
        <color auto="1"/>
      </right>
      <top style="medium">
        <color auto="1"/>
      </top>
      <bottom/>
      <diagonal/>
    </border>
    <border>
      <left style="thin">
        <color auto="1"/>
      </left>
      <right style="double">
        <color auto="1"/>
      </right>
      <top style="thin">
        <color auto="1"/>
      </top>
      <bottom style="thin">
        <color auto="1"/>
      </bottom>
      <diagonal/>
    </border>
    <border>
      <left/>
      <right/>
      <top/>
      <bottom style="thin">
        <color auto="1"/>
      </bottom>
      <diagonal/>
    </border>
    <border>
      <left style="double">
        <color auto="1"/>
      </left>
      <right style="thin">
        <color auto="1"/>
      </right>
      <top style="thin">
        <color auto="1"/>
      </top>
      <bottom style="thin">
        <color auto="1"/>
      </bottom>
      <diagonal/>
    </border>
    <border>
      <left/>
      <right style="double">
        <color auto="1"/>
      </right>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style="thin">
        <color auto="1"/>
      </top>
      <bottom/>
      <diagonal/>
    </border>
    <border>
      <left/>
      <right/>
      <top style="medium">
        <color auto="1"/>
      </top>
      <bottom/>
      <diagonal/>
    </border>
    <border>
      <left/>
      <right/>
      <top/>
      <bottom style="double">
        <color auto="1"/>
      </bottom>
      <diagonal/>
    </border>
    <border>
      <left style="double">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bottom style="thin">
        <color auto="1"/>
      </bottom>
      <diagonal/>
    </border>
    <border>
      <left style="double">
        <color auto="1"/>
      </left>
      <right style="thin">
        <color auto="1"/>
      </right>
      <top/>
      <bottom style="double">
        <color auto="1"/>
      </bottom>
      <diagonal/>
    </border>
    <border>
      <left style="double">
        <color auto="1"/>
      </left>
      <right style="medium">
        <color auto="1"/>
      </right>
      <top/>
      <bottom style="double">
        <color auto="1"/>
      </bottom>
      <diagonal/>
    </border>
    <border>
      <left style="thin">
        <color auto="1"/>
      </left>
      <right style="double">
        <color auto="1"/>
      </right>
      <top/>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medium">
        <color auto="1"/>
      </top>
      <bottom/>
      <diagonal/>
    </border>
    <border>
      <left style="double">
        <color auto="1"/>
      </left>
      <right style="medium">
        <color auto="1"/>
      </right>
      <top/>
      <bottom/>
      <diagonal/>
    </border>
    <border>
      <left/>
      <right style="medium">
        <color auto="1"/>
      </right>
      <top style="medium">
        <color auto="1"/>
      </top>
      <bottom style="medium">
        <color auto="1"/>
      </bottom>
      <diagonal/>
    </border>
    <border>
      <left style="thin">
        <color auto="1"/>
      </left>
      <right/>
      <top style="medium">
        <color auto="1"/>
      </top>
      <bottom style="double">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double">
        <color auto="1"/>
      </left>
      <right/>
      <top style="thin">
        <color auto="1"/>
      </top>
      <bottom style="thin">
        <color auto="1"/>
      </bottom>
      <diagonal/>
    </border>
    <border>
      <left style="thin">
        <color auto="1"/>
      </left>
      <right style="double">
        <color auto="1"/>
      </right>
      <top style="thin">
        <color auto="1"/>
      </top>
      <bottom/>
      <diagonal/>
    </border>
    <border>
      <left style="thin">
        <color auto="1"/>
      </left>
      <right style="medium">
        <color auto="1"/>
      </right>
      <top style="thin">
        <color auto="1"/>
      </top>
      <bottom/>
      <diagonal/>
    </border>
    <border>
      <left style="double">
        <color auto="1"/>
      </left>
      <right style="thin">
        <color auto="1"/>
      </right>
      <top style="double">
        <color auto="1"/>
      </top>
      <bottom style="medium">
        <color auto="1"/>
      </bottom>
      <diagonal/>
    </border>
    <border>
      <left style="thin">
        <color auto="1"/>
      </left>
      <right style="double">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style="double">
        <color auto="1"/>
      </top>
      <bottom style="medium">
        <color auto="1"/>
      </bottom>
      <diagonal/>
    </border>
    <border>
      <left style="double">
        <color auto="1"/>
      </left>
      <right style="medium">
        <color auto="1"/>
      </right>
      <top/>
      <bottom style="medium">
        <color auto="1"/>
      </bottom>
      <diagonal/>
    </border>
    <border>
      <left style="thin">
        <color auto="1"/>
      </left>
      <right style="thin">
        <color auto="1"/>
      </right>
      <top style="double">
        <color auto="1"/>
      </top>
      <bottom style="medium">
        <color auto="1"/>
      </bottom>
      <diagonal/>
    </border>
    <border>
      <left/>
      <right style="double">
        <color auto="1"/>
      </right>
      <top style="thin">
        <color auto="1"/>
      </top>
      <bottom style="thin">
        <color auto="1"/>
      </bottom>
      <diagonal/>
    </border>
    <border>
      <left style="double">
        <color auto="1"/>
      </left>
      <right/>
      <top style="double">
        <color auto="1"/>
      </top>
      <bottom style="medium">
        <color auto="1"/>
      </bottom>
      <diagonal/>
    </border>
    <border>
      <left style="double">
        <color auto="1"/>
      </left>
      <right style="medium">
        <color auto="1"/>
      </right>
      <top style="double">
        <color auto="1"/>
      </top>
      <bottom style="medium">
        <color auto="1"/>
      </bottom>
      <diagonal/>
    </border>
    <border>
      <left/>
      <right/>
      <top/>
      <bottom style="medium">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right style="medium">
        <color auto="1"/>
      </right>
      <top style="double">
        <color auto="1"/>
      </top>
      <bottom style="medium">
        <color auto="1"/>
      </bottom>
      <diagonal/>
    </border>
    <border>
      <left/>
      <right style="medium">
        <color auto="1"/>
      </right>
      <top style="double">
        <color auto="1"/>
      </top>
      <bottom style="thin">
        <color auto="1"/>
      </bottom>
      <diagonal/>
    </border>
    <border>
      <left/>
      <right style="medium">
        <color auto="1"/>
      </right>
      <top style="thin">
        <color auto="1"/>
      </top>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top style="thin">
        <color auto="1"/>
      </top>
      <bottom/>
      <diagonal/>
    </border>
    <border>
      <left/>
      <right style="double">
        <color auto="1"/>
      </right>
      <top style="thin">
        <color auto="1"/>
      </top>
      <bottom/>
      <diagonal/>
    </border>
    <border>
      <left style="double">
        <color auto="1"/>
      </left>
      <right style="thin">
        <color auto="1"/>
      </right>
      <top/>
      <bottom/>
      <diagonal/>
    </border>
    <border>
      <left style="thin">
        <color auto="1"/>
      </left>
      <right style="double">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thin">
        <color auto="1"/>
      </right>
      <top/>
      <bottom/>
      <diagonal/>
    </border>
    <border>
      <left/>
      <right/>
      <top style="thin">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double">
        <color auto="1"/>
      </top>
      <bottom/>
      <diagonal/>
    </border>
    <border>
      <left/>
      <right style="thin">
        <color auto="1"/>
      </right>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style="medium">
        <color auto="1"/>
      </top>
      <bottom style="double">
        <color auto="1"/>
      </bottom>
      <diagonal/>
    </border>
    <border>
      <left/>
      <right style="medium">
        <color auto="1"/>
      </right>
      <top/>
      <bottom style="medium">
        <color auto="1"/>
      </bottom>
      <diagonal/>
    </border>
    <border>
      <left style="thin">
        <color auto="1"/>
      </left>
      <right style="thin">
        <color auto="1"/>
      </right>
      <top/>
      <bottom style="double">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double">
        <color auto="1"/>
      </left>
      <right style="thin">
        <color auto="1"/>
      </right>
      <top/>
      <bottom style="medium">
        <color auto="1"/>
      </bottom>
      <diagonal/>
    </border>
    <border>
      <left style="thin">
        <color auto="1"/>
      </left>
      <right/>
      <top/>
      <bottom style="medium">
        <color auto="1"/>
      </bottom>
      <diagonal/>
    </border>
    <border>
      <left/>
      <right style="thin">
        <color auto="1"/>
      </right>
      <top style="thin">
        <color auto="1"/>
      </top>
      <bottom style="double">
        <color auto="1"/>
      </bottom>
      <diagonal/>
    </border>
    <border>
      <left style="medium">
        <color auto="1"/>
      </left>
      <right style="medium">
        <color auto="1"/>
      </right>
      <top style="double">
        <color auto="1"/>
      </top>
      <bottom style="medium">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right style="thin">
        <color auto="1"/>
      </right>
      <top style="medium">
        <color auto="1"/>
      </top>
      <bottom/>
      <diagonal/>
    </border>
    <border>
      <left style="thin">
        <color auto="1"/>
      </left>
      <right style="medium">
        <color auto="1"/>
      </right>
      <top style="double">
        <color auto="1"/>
      </top>
      <bottom style="thin">
        <color auto="1"/>
      </bottom>
      <diagonal/>
    </border>
    <border>
      <left style="medium">
        <color auto="1"/>
      </left>
      <right style="double">
        <color auto="1"/>
      </right>
      <top style="double">
        <color auto="1"/>
      </top>
      <bottom/>
      <diagonal/>
    </border>
    <border>
      <left style="medium">
        <color auto="1"/>
      </left>
      <right style="double">
        <color auto="1"/>
      </right>
      <top/>
      <bottom style="double">
        <color auto="1"/>
      </bottom>
      <diagonal/>
    </border>
    <border>
      <left style="medium">
        <color auto="1"/>
      </left>
      <right/>
      <top style="double">
        <color auto="1"/>
      </top>
      <bottom/>
      <diagonal/>
    </border>
    <border>
      <left/>
      <right/>
      <top style="double">
        <color auto="1"/>
      </top>
      <bottom style="thin">
        <color auto="1"/>
      </bottom>
      <diagonal/>
    </border>
    <border>
      <left style="double">
        <color auto="1"/>
      </left>
      <right/>
      <top style="medium">
        <color auto="1"/>
      </top>
      <bottom/>
      <diagonal/>
    </border>
    <border>
      <left style="thin">
        <color auto="1"/>
      </left>
      <right style="medium">
        <color auto="1"/>
      </right>
      <top/>
      <bottom/>
      <diagonal/>
    </border>
    <border>
      <left style="thin">
        <color auto="1"/>
      </left>
      <right/>
      <top style="medium">
        <color auto="1"/>
      </top>
      <bottom style="medium">
        <color auto="1"/>
      </bottom>
      <diagonal/>
    </border>
    <border>
      <left style="medium">
        <color auto="1"/>
      </left>
      <right style="thin">
        <color auto="1"/>
      </right>
      <top style="double">
        <color auto="1"/>
      </top>
      <bottom style="thin">
        <color auto="1"/>
      </bottom>
      <diagonal/>
    </border>
    <border>
      <left style="double">
        <color auto="1"/>
      </left>
      <right style="double">
        <color auto="1"/>
      </right>
      <top style="thin">
        <color auto="1"/>
      </top>
      <bottom style="thin">
        <color auto="1"/>
      </bottom>
      <diagonal/>
    </border>
  </borders>
  <cellStyleXfs count="46">
    <xf numFmtId="0" fontId="0" fillId="0" borderId="0"/>
    <xf numFmtId="0" fontId="9" fillId="0" borderId="0" applyNumberFormat="0" applyFill="0" applyBorder="0">
      <protection locked="0"/>
    </xf>
    <xf numFmtId="166" fontId="184" fillId="0" borderId="0" applyFont="0" applyFill="0" applyBorder="0" applyAlignment="0" applyProtection="0"/>
    <xf numFmtId="0" fontId="107" fillId="0" borderId="0" applyNumberFormat="0" applyBorder="0" applyAlignment="0"/>
    <xf numFmtId="40" fontId="2" fillId="0" borderId="0" applyFont="0" applyFill="0" applyBorder="0" applyAlignment="0" applyProtection="0"/>
    <xf numFmtId="41" fontId="47" fillId="0" borderId="0" applyFont="0" applyFill="0" applyBorder="0" applyAlignment="0" applyProtection="0"/>
    <xf numFmtId="40" fontId="2" fillId="0" borderId="0" applyFont="0" applyFill="0" applyBorder="0" applyAlignment="0" applyProtection="0"/>
    <xf numFmtId="40" fontId="2" fillId="0" borderId="0" applyFont="0" applyFill="0" applyBorder="0" applyAlignment="0" applyProtection="0"/>
    <xf numFmtId="0" fontId="184" fillId="0" borderId="0"/>
    <xf numFmtId="0" fontId="105" fillId="0" borderId="0"/>
    <xf numFmtId="0" fontId="184" fillId="0" borderId="0"/>
    <xf numFmtId="0" fontId="184" fillId="0" borderId="0"/>
    <xf numFmtId="0" fontId="14" fillId="0" borderId="0"/>
    <xf numFmtId="0" fontId="107" fillId="0" borderId="0"/>
    <xf numFmtId="0" fontId="107" fillId="0" borderId="0"/>
    <xf numFmtId="0" fontId="108" fillId="0" borderId="0"/>
    <xf numFmtId="0" fontId="108" fillId="0" borderId="0"/>
    <xf numFmtId="0" fontId="107" fillId="0" borderId="0"/>
    <xf numFmtId="0" fontId="184" fillId="0" borderId="0"/>
    <xf numFmtId="0" fontId="107" fillId="0" borderId="0"/>
    <xf numFmtId="0" fontId="108" fillId="0" borderId="0"/>
    <xf numFmtId="0" fontId="105" fillId="0" borderId="0"/>
    <xf numFmtId="0" fontId="184" fillId="0" borderId="0"/>
    <xf numFmtId="0" fontId="14" fillId="0" borderId="0"/>
    <xf numFmtId="0" fontId="109" fillId="0" borderId="0"/>
    <xf numFmtId="0" fontId="107" fillId="0" borderId="0"/>
    <xf numFmtId="0" fontId="184" fillId="0" borderId="0"/>
    <xf numFmtId="0" fontId="106" fillId="0" borderId="0"/>
    <xf numFmtId="0" fontId="184" fillId="0" borderId="0"/>
    <xf numFmtId="0" fontId="61" fillId="0" borderId="0"/>
    <xf numFmtId="164" fontId="32"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5" fontId="47" fillId="0" borderId="0" applyFont="0" applyFill="0" applyBorder="0" applyAlignment="0" applyProtection="0"/>
    <xf numFmtId="0" fontId="21" fillId="4" borderId="0"/>
    <xf numFmtId="43" fontId="14" fillId="0" borderId="0" applyFont="0" applyFill="0" applyBorder="0" applyAlignment="0" applyProtection="0"/>
  </cellStyleXfs>
  <cellXfs count="1895">
    <xf numFmtId="0" fontId="0" fillId="0" borderId="0" xfId="0"/>
    <xf numFmtId="0" fontId="3" fillId="0" borderId="0" xfId="0" applyFont="1" applyAlignment="1">
      <alignment horizontal="left" vertical="top"/>
    </xf>
    <xf numFmtId="0" fontId="4" fillId="0" borderId="0" xfId="0" applyFont="1" applyAlignment="1">
      <alignment horizontal="center"/>
    </xf>
    <xf numFmtId="0" fontId="4" fillId="0" borderId="0" xfId="0" applyFont="1"/>
    <xf numFmtId="0" fontId="4" fillId="0" borderId="0" xfId="0" applyFont="1" applyAlignment="1">
      <alignment horizontal="left"/>
    </xf>
    <xf numFmtId="0" fontId="5" fillId="0" borderId="0" xfId="0" applyFont="1"/>
    <xf numFmtId="0" fontId="7" fillId="0" borderId="0" xfId="0" applyFont="1" applyAlignment="1">
      <alignment horizontal="right" vertical="center"/>
    </xf>
    <xf numFmtId="0" fontId="4" fillId="0" borderId="1" xfId="0" applyFont="1" applyBorder="1" applyAlignment="1">
      <alignment horizontal="centerContinuous"/>
    </xf>
    <xf numFmtId="0" fontId="4" fillId="0" borderId="2" xfId="0" applyFont="1" applyBorder="1" applyAlignment="1">
      <alignment horizontal="center"/>
    </xf>
    <xf numFmtId="0" fontId="4" fillId="0" borderId="3" xfId="0" applyFont="1" applyBorder="1" applyAlignment="1">
      <alignment horizontal="centerContinuous" vertical="center"/>
    </xf>
    <xf numFmtId="0" fontId="4" fillId="0" borderId="4" xfId="0" applyFont="1" applyBorder="1" applyAlignment="1">
      <alignment horizontal="centerContinuous"/>
    </xf>
    <xf numFmtId="0" fontId="4" fillId="0" borderId="5" xfId="0" applyFont="1" applyBorder="1" applyAlignment="1">
      <alignment horizontal="center"/>
    </xf>
    <xf numFmtId="0" fontId="6" fillId="0" borderId="6" xfId="0" applyFont="1" applyBorder="1" applyAlignment="1">
      <alignment horizontal="centerContinuous" vertical="center"/>
    </xf>
    <xf numFmtId="0" fontId="7" fillId="0" borderId="7" xfId="0" applyFont="1" applyBorder="1" applyAlignment="1">
      <alignment horizontal="right" vertical="center"/>
    </xf>
    <xf numFmtId="0" fontId="12" fillId="0" borderId="8" xfId="0" applyFont="1" applyBorder="1" applyAlignment="1">
      <alignment horizontal="center"/>
    </xf>
    <xf numFmtId="0" fontId="7" fillId="0" borderId="9" xfId="0" applyFont="1" applyBorder="1" applyAlignment="1">
      <alignment horizontal="centerContinuous" vertical="center" wrapText="1"/>
    </xf>
    <xf numFmtId="0" fontId="7" fillId="0" borderId="10" xfId="0" applyFont="1" applyBorder="1" applyAlignment="1">
      <alignment horizontal="centerContinuous" vertical="center"/>
    </xf>
    <xf numFmtId="0" fontId="7" fillId="0" borderId="11" xfId="0" applyFont="1" applyBorder="1" applyAlignment="1">
      <alignment horizontal="centerContinuous" vertical="center"/>
    </xf>
    <xf numFmtId="0" fontId="7" fillId="0" borderId="10" xfId="0" applyFont="1" applyBorder="1" applyAlignment="1">
      <alignment horizontal="centerContinuous" vertical="center" wrapText="1"/>
    </xf>
    <xf numFmtId="0" fontId="4" fillId="0" borderId="12" xfId="0" applyFont="1" applyBorder="1" applyAlignment="1">
      <alignment horizontal="left"/>
    </xf>
    <xf numFmtId="0" fontId="4" fillId="0" borderId="0" xfId="0" applyFont="1"/>
    <xf numFmtId="0" fontId="11" fillId="0" borderId="13" xfId="0" applyFont="1" applyBorder="1" applyAlignment="1">
      <alignment horizontal="center" vertical="center"/>
    </xf>
    <xf numFmtId="0" fontId="3" fillId="0" borderId="0" xfId="39" applyFont="1" applyAlignment="1">
      <alignment horizontal="left" vertical="top"/>
    </xf>
    <xf numFmtId="0" fontId="4" fillId="0" borderId="0" xfId="39" applyFont="1" applyAlignment="1">
      <alignment horizontal="center"/>
    </xf>
    <xf numFmtId="0" fontId="4" fillId="0" borderId="0" xfId="39" applyFont="1"/>
    <xf numFmtId="0" fontId="11" fillId="0" borderId="13" xfId="39" applyFont="1" applyBorder="1" applyAlignment="1">
      <alignment horizontal="center" vertical="center"/>
    </xf>
    <xf numFmtId="0" fontId="7" fillId="0" borderId="14" xfId="39" applyFont="1" applyBorder="1" applyAlignment="1">
      <alignment horizontal="center" vertical="center"/>
    </xf>
    <xf numFmtId="0" fontId="14" fillId="0" borderId="0" xfId="38"/>
    <xf numFmtId="0" fontId="15" fillId="0" borderId="15" xfId="38" applyFont="1" applyBorder="1" applyAlignment="1">
      <alignment horizontal="centerContinuous" vertical="center" wrapText="1"/>
    </xf>
    <xf numFmtId="0" fontId="4" fillId="0" borderId="16" xfId="38" applyFont="1" applyBorder="1" applyAlignment="1">
      <alignment horizontal="centerContinuous" vertical="center" wrapText="1"/>
    </xf>
    <xf numFmtId="0" fontId="7" fillId="0" borderId="17" xfId="38" applyFont="1" applyBorder="1" applyAlignment="1">
      <alignment horizontal="center" vertical="center"/>
    </xf>
    <xf numFmtId="0" fontId="16" fillId="0" borderId="18" xfId="38" applyFont="1" applyBorder="1" applyAlignment="1">
      <alignment horizontal="centerContinuous" vertical="center" wrapText="1"/>
    </xf>
    <xf numFmtId="0" fontId="16" fillId="0" borderId="0" xfId="38" applyFont="1" applyAlignment="1">
      <alignment horizontal="centerContinuous" vertical="center" wrapText="1"/>
    </xf>
    <xf numFmtId="0" fontId="16" fillId="0" borderId="19" xfId="38" applyFont="1" applyBorder="1" applyAlignment="1">
      <alignment horizontal="center" vertical="center" wrapText="1"/>
    </xf>
    <xf numFmtId="0" fontId="16" fillId="0" borderId="19" xfId="38" applyFont="1" applyBorder="1" applyAlignment="1">
      <alignment horizontal="centerContinuous" vertical="center" wrapText="1"/>
    </xf>
    <xf numFmtId="0" fontId="4" fillId="0" borderId="20" xfId="38" applyFont="1" applyBorder="1" applyAlignment="1">
      <alignment horizontal="center"/>
    </xf>
    <xf numFmtId="0" fontId="4" fillId="0" borderId="0" xfId="37" applyFont="1"/>
    <xf numFmtId="0" fontId="5" fillId="0" borderId="0" xfId="37" applyFont="1"/>
    <xf numFmtId="0" fontId="4" fillId="0" borderId="0" xfId="37" applyFont="1" applyAlignment="1">
      <alignment horizontal="center"/>
    </xf>
    <xf numFmtId="0" fontId="4" fillId="0" borderId="1" xfId="37" applyFont="1" applyBorder="1" applyAlignment="1">
      <alignment horizontal="centerContinuous"/>
    </xf>
    <xf numFmtId="0" fontId="4" fillId="0" borderId="2" xfId="37" applyFont="1" applyBorder="1" applyAlignment="1">
      <alignment horizontal="center"/>
    </xf>
    <xf numFmtId="0" fontId="7" fillId="0" borderId="3" xfId="37" applyFont="1" applyBorder="1" applyAlignment="1">
      <alignment horizontal="centerContinuous" vertical="center"/>
    </xf>
    <xf numFmtId="0" fontId="4" fillId="0" borderId="3" xfId="37" applyFont="1" applyBorder="1" applyAlignment="1">
      <alignment horizontal="centerContinuous" vertical="center"/>
    </xf>
    <xf numFmtId="0" fontId="4" fillId="0" borderId="21" xfId="37" applyFont="1" applyBorder="1" applyAlignment="1">
      <alignment horizontal="centerContinuous" vertical="center"/>
    </xf>
    <xf numFmtId="0" fontId="7" fillId="0" borderId="14" xfId="37" applyFont="1" applyBorder="1" applyAlignment="1">
      <alignment horizontal="center" vertical="center"/>
    </xf>
    <xf numFmtId="0" fontId="4" fillId="0" borderId="8" xfId="37" applyFont="1" applyBorder="1" applyAlignment="1">
      <alignment horizontal="center"/>
    </xf>
    <xf numFmtId="0" fontId="17" fillId="0" borderId="22" xfId="37" applyFont="1" applyBorder="1" applyAlignment="1">
      <alignment horizontal="center"/>
    </xf>
    <xf numFmtId="0" fontId="17" fillId="0" borderId="23" xfId="37" applyFont="1" applyBorder="1" applyAlignment="1">
      <alignment horizontal="center"/>
    </xf>
    <xf numFmtId="0" fontId="17" fillId="0" borderId="24" xfId="37" applyFont="1" applyBorder="1" applyAlignment="1">
      <alignment horizontal="center"/>
    </xf>
    <xf numFmtId="0" fontId="7" fillId="0" borderId="25" xfId="37" applyFont="1" applyBorder="1" applyAlignment="1">
      <alignment horizontal="right" vertical="center"/>
    </xf>
    <xf numFmtId="0" fontId="4" fillId="0" borderId="20" xfId="37" applyFont="1" applyBorder="1" applyAlignment="1">
      <alignment horizontal="center"/>
    </xf>
    <xf numFmtId="0" fontId="4" fillId="0" borderId="0" xfId="36" applyFont="1"/>
    <xf numFmtId="0" fontId="5" fillId="0" borderId="0" xfId="36" applyFont="1"/>
    <xf numFmtId="0" fontId="4" fillId="0" borderId="0" xfId="36" applyFont="1" applyAlignment="1">
      <alignment horizontal="center"/>
    </xf>
    <xf numFmtId="0" fontId="4" fillId="0" borderId="1" xfId="36" applyFont="1" applyBorder="1" applyAlignment="1">
      <alignment horizontal="centerContinuous"/>
    </xf>
    <xf numFmtId="0" fontId="4" fillId="0" borderId="2" xfId="36" applyFont="1" applyBorder="1" applyAlignment="1">
      <alignment horizontal="center"/>
    </xf>
    <xf numFmtId="0" fontId="7" fillId="0" borderId="3" xfId="36" applyFont="1" applyBorder="1" applyAlignment="1">
      <alignment horizontal="centerContinuous" vertical="center"/>
    </xf>
    <xf numFmtId="0" fontId="4" fillId="0" borderId="3" xfId="36" applyFont="1" applyBorder="1" applyAlignment="1">
      <alignment horizontal="centerContinuous" vertical="center"/>
    </xf>
    <xf numFmtId="0" fontId="4" fillId="0" borderId="21" xfId="36" applyFont="1" applyBorder="1" applyAlignment="1">
      <alignment horizontal="centerContinuous" vertical="center"/>
    </xf>
    <xf numFmtId="0" fontId="7" fillId="0" borderId="14" xfId="36" applyFont="1" applyBorder="1" applyAlignment="1">
      <alignment horizontal="center" vertical="center"/>
    </xf>
    <xf numFmtId="0" fontId="7" fillId="0" borderId="9" xfId="36" applyFont="1" applyBorder="1" applyAlignment="1">
      <alignment horizontal="centerContinuous" vertical="center"/>
    </xf>
    <xf numFmtId="0" fontId="4" fillId="0" borderId="8" xfId="36" applyFont="1" applyBorder="1" applyAlignment="1">
      <alignment horizontal="center"/>
    </xf>
    <xf numFmtId="0" fontId="17" fillId="0" borderId="22" xfId="36" applyFont="1" applyBorder="1" applyAlignment="1">
      <alignment horizontal="center"/>
    </xf>
    <xf numFmtId="0" fontId="17" fillId="0" borderId="23" xfId="36" applyFont="1" applyBorder="1" applyAlignment="1">
      <alignment horizontal="center"/>
    </xf>
    <xf numFmtId="0" fontId="17" fillId="0" borderId="24" xfId="36" applyFont="1" applyBorder="1" applyAlignment="1">
      <alignment horizontal="center"/>
    </xf>
    <xf numFmtId="0" fontId="4" fillId="0" borderId="20" xfId="36" applyFont="1" applyBorder="1" applyAlignment="1">
      <alignment horizontal="center"/>
    </xf>
    <xf numFmtId="0" fontId="3" fillId="0" borderId="0" xfId="35" applyFont="1" applyAlignment="1">
      <alignment horizontal="left" vertical="top"/>
    </xf>
    <xf numFmtId="0" fontId="4" fillId="0" borderId="0" xfId="35" applyFont="1" applyAlignment="1">
      <alignment horizontal="center"/>
    </xf>
    <xf numFmtId="0" fontId="4" fillId="0" borderId="0" xfId="35" applyFont="1"/>
    <xf numFmtId="0" fontId="4" fillId="0" borderId="0" xfId="35" applyFont="1" applyAlignment="1">
      <alignment horizontal="left"/>
    </xf>
    <xf numFmtId="0" fontId="4" fillId="0" borderId="1" xfId="35" applyFont="1" applyBorder="1" applyAlignment="1">
      <alignment horizontal="centerContinuous"/>
    </xf>
    <xf numFmtId="0" fontId="4" fillId="0" borderId="2" xfId="35" applyFont="1" applyBorder="1" applyAlignment="1">
      <alignment horizontal="center"/>
    </xf>
    <xf numFmtId="0" fontId="7" fillId="0" borderId="3" xfId="35" applyFont="1" applyBorder="1" applyAlignment="1">
      <alignment horizontal="centerContinuous" vertical="center"/>
    </xf>
    <xf numFmtId="0" fontId="4" fillId="0" borderId="3" xfId="35" applyFont="1" applyBorder="1" applyAlignment="1">
      <alignment horizontal="centerContinuous" vertical="center"/>
    </xf>
    <xf numFmtId="0" fontId="4" fillId="0" borderId="21" xfId="35" applyFont="1" applyBorder="1" applyAlignment="1">
      <alignment horizontal="centerContinuous" vertical="center"/>
    </xf>
    <xf numFmtId="0" fontId="7" fillId="0" borderId="14" xfId="35" applyFont="1" applyBorder="1" applyAlignment="1">
      <alignment horizontal="center" vertical="center"/>
    </xf>
    <xf numFmtId="0" fontId="4" fillId="0" borderId="8" xfId="35" applyFont="1" applyBorder="1" applyAlignment="1">
      <alignment horizontal="center"/>
    </xf>
    <xf numFmtId="0" fontId="7" fillId="0" borderId="25" xfId="35" applyFont="1" applyBorder="1" applyAlignment="1">
      <alignment horizontal="right" vertical="center"/>
    </xf>
    <xf numFmtId="0" fontId="4" fillId="0" borderId="20" xfId="35" applyFont="1" applyBorder="1" applyAlignment="1">
      <alignment horizontal="center"/>
    </xf>
    <xf numFmtId="0" fontId="4" fillId="0" borderId="0" xfId="34" applyFont="1"/>
    <xf numFmtId="0" fontId="4" fillId="0" borderId="1" xfId="34" applyFont="1" applyBorder="1" applyAlignment="1">
      <alignment horizontal="centerContinuous"/>
    </xf>
    <xf numFmtId="0" fontId="4" fillId="0" borderId="2" xfId="34" applyFont="1" applyBorder="1" applyAlignment="1">
      <alignment horizontal="center"/>
    </xf>
    <xf numFmtId="0" fontId="4" fillId="0" borderId="3" xfId="34" applyFont="1" applyBorder="1" applyAlignment="1">
      <alignment horizontal="centerContinuous" vertical="center"/>
    </xf>
    <xf numFmtId="0" fontId="4" fillId="0" borderId="21" xfId="34" applyFont="1" applyBorder="1" applyAlignment="1">
      <alignment horizontal="centerContinuous" vertical="center"/>
    </xf>
    <xf numFmtId="0" fontId="7" fillId="0" borderId="14" xfId="34" applyFont="1" applyBorder="1" applyAlignment="1">
      <alignment horizontal="center" vertical="center"/>
    </xf>
    <xf numFmtId="0" fontId="4" fillId="0" borderId="8" xfId="34" applyFont="1" applyBorder="1" applyAlignment="1">
      <alignment horizontal="center"/>
    </xf>
    <xf numFmtId="0" fontId="7" fillId="0" borderId="25" xfId="34" applyFont="1" applyBorder="1" applyAlignment="1">
      <alignment horizontal="right" vertical="center"/>
    </xf>
    <xf numFmtId="0" fontId="4" fillId="0" borderId="20" xfId="34" applyFont="1" applyBorder="1" applyAlignment="1">
      <alignment horizontal="center"/>
    </xf>
    <xf numFmtId="0" fontId="4" fillId="0" borderId="0" xfId="34" applyFont="1" applyAlignment="1">
      <alignment horizontal="center"/>
    </xf>
    <xf numFmtId="0" fontId="4" fillId="0" borderId="6" xfId="0" applyFont="1" applyBorder="1" applyAlignment="1">
      <alignment horizontal="centerContinuous" vertical="center"/>
    </xf>
    <xf numFmtId="0" fontId="14" fillId="0" borderId="0" xfId="0" applyFont="1"/>
    <xf numFmtId="0" fontId="4" fillId="0" borderId="26" xfId="0" applyFont="1" applyBorder="1" applyAlignment="1">
      <alignment horizontal="center"/>
    </xf>
    <xf numFmtId="0" fontId="4" fillId="0" borderId="0" xfId="0" applyFont="1" applyAlignment="1">
      <alignment vertical="center"/>
    </xf>
    <xf numFmtId="0" fontId="3" fillId="0" borderId="3" xfId="0" applyFont="1" applyBorder="1" applyAlignment="1">
      <alignment horizontal="centerContinuous" vertical="center"/>
    </xf>
    <xf numFmtId="0" fontId="4" fillId="0" borderId="27" xfId="0" applyFont="1" applyBorder="1" applyAlignment="1">
      <alignment horizontal="centerContinuous" vertical="center"/>
    </xf>
    <xf numFmtId="0" fontId="22" fillId="0" borderId="13" xfId="0" applyFont="1" applyBorder="1" applyAlignment="1">
      <alignment horizontal="center" vertical="center"/>
    </xf>
    <xf numFmtId="0" fontId="7" fillId="0" borderId="14" xfId="0" applyFont="1" applyBorder="1" applyAlignment="1">
      <alignment horizontal="center" vertical="center" wrapText="1"/>
    </xf>
    <xf numFmtId="0" fontId="7" fillId="0" borderId="28" xfId="0" applyFont="1" applyBorder="1" applyAlignment="1">
      <alignment horizontal="centerContinuous" vertical="center"/>
    </xf>
    <xf numFmtId="0" fontId="0" fillId="0" borderId="0" xfId="0" applyAlignment="1">
      <alignment horizontal="center"/>
    </xf>
    <xf numFmtId="0" fontId="6" fillId="0" borderId="0" xfId="0" applyFont="1"/>
    <xf numFmtId="0" fontId="7" fillId="0" borderId="29" xfId="0" applyFont="1" applyBorder="1" applyAlignment="1">
      <alignment horizontal="center" vertical="center"/>
    </xf>
    <xf numFmtId="0" fontId="4" fillId="0" borderId="30" xfId="0" applyFont="1" applyBorder="1" applyAlignment="1">
      <alignment horizontal="justify"/>
    </xf>
    <xf numFmtId="0" fontId="20" fillId="0" borderId="0" xfId="0" applyFont="1"/>
    <xf numFmtId="0" fontId="4" fillId="0" borderId="31" xfId="0" applyFont="1" applyBorder="1" applyAlignment="1">
      <alignment horizontal="justify"/>
    </xf>
    <xf numFmtId="0" fontId="4" fillId="0" borderId="30" xfId="0" applyFont="1" applyBorder="1" applyAlignment="1">
      <alignment horizontal="left"/>
    </xf>
    <xf numFmtId="0" fontId="4" fillId="0" borderId="30" xfId="0" applyFont="1" applyBorder="1" applyAlignment="1">
      <alignment horizontal="justify" wrapText="1"/>
    </xf>
    <xf numFmtId="0" fontId="4" fillId="0" borderId="30" xfId="0" applyFont="1" applyBorder="1" applyAlignment="1">
      <alignment wrapText="1"/>
    </xf>
    <xf numFmtId="0" fontId="7" fillId="0" borderId="32" xfId="0" applyFont="1" applyBorder="1" applyAlignment="1">
      <alignment horizontal="centerContinuous" vertical="center" wrapText="1"/>
    </xf>
    <xf numFmtId="0" fontId="7" fillId="0" borderId="8" xfId="0" applyFont="1" applyBorder="1" applyAlignment="1">
      <alignment horizontal="center" vertical="center"/>
    </xf>
    <xf numFmtId="0" fontId="4" fillId="0" borderId="24" xfId="0" applyFont="1" applyBorder="1" applyAlignment="1">
      <alignment horizontal="centerContinuous" vertical="center"/>
    </xf>
    <xf numFmtId="0" fontId="4" fillId="0" borderId="20" xfId="0" applyFont="1" applyBorder="1" applyAlignment="1">
      <alignment horizontal="center"/>
    </xf>
    <xf numFmtId="0" fontId="4" fillId="0" borderId="21" xfId="0" applyFont="1" applyBorder="1" applyAlignment="1">
      <alignment horizontal="centerContinuous" vertical="center"/>
    </xf>
    <xf numFmtId="0" fontId="7" fillId="0" borderId="14" xfId="0" applyFont="1" applyBorder="1" applyAlignment="1">
      <alignment horizontal="center" vertical="center"/>
    </xf>
    <xf numFmtId="0" fontId="4" fillId="0" borderId="9" xfId="0" applyFont="1" applyBorder="1" applyAlignment="1">
      <alignment horizontal="centerContinuous" vertical="center" wrapText="1"/>
    </xf>
    <xf numFmtId="0" fontId="7" fillId="0" borderId="3" xfId="0" applyFont="1" applyBorder="1" applyAlignment="1">
      <alignment horizontal="centerContinuous" vertical="center"/>
    </xf>
    <xf numFmtId="0" fontId="7" fillId="0" borderId="33" xfId="0" applyFont="1" applyBorder="1" applyAlignment="1">
      <alignment horizontal="centerContinuous" vertical="center" wrapText="1"/>
    </xf>
    <xf numFmtId="0" fontId="7" fillId="0" borderId="28" xfId="0" applyFont="1" applyBorder="1" applyAlignment="1">
      <alignment horizontal="centerContinuous" vertical="center" wrapText="1"/>
    </xf>
    <xf numFmtId="0" fontId="7" fillId="0" borderId="9" xfId="0" applyFont="1" applyBorder="1" applyAlignment="1">
      <alignment horizontal="centerContinuous" vertical="center" wrapText="1"/>
    </xf>
    <xf numFmtId="0" fontId="7" fillId="0" borderId="34" xfId="0" applyFont="1" applyBorder="1" applyAlignment="1">
      <alignment horizontal="centerContinuous" vertical="center" wrapText="1"/>
    </xf>
    <xf numFmtId="0" fontId="7" fillId="0" borderId="35" xfId="0" applyFont="1" applyBorder="1" applyAlignment="1">
      <alignment horizontal="centerContinuous" vertical="center" wrapText="1"/>
    </xf>
    <xf numFmtId="0" fontId="4" fillId="0" borderId="26" xfId="0" applyFont="1" applyBorder="1" applyAlignment="1">
      <alignment horizontal="left"/>
    </xf>
    <xf numFmtId="0" fontId="7" fillId="0" borderId="34" xfId="36" applyFont="1" applyBorder="1" applyAlignment="1">
      <alignment horizontal="centerContinuous" vertical="center"/>
    </xf>
    <xf numFmtId="0" fontId="4" fillId="0" borderId="31" xfId="0" applyFont="1" applyBorder="1" applyAlignment="1">
      <alignment horizontal="justify" wrapText="1"/>
    </xf>
    <xf numFmtId="0" fontId="7" fillId="4" borderId="36" xfId="34" applyFont="1" applyFill="1" applyBorder="1" applyAlignment="1">
      <alignment horizontal="centerContinuous" vertical="center"/>
    </xf>
    <xf numFmtId="0" fontId="4" fillId="4" borderId="3" xfId="34" applyFont="1" applyFill="1" applyBorder="1" applyAlignment="1">
      <alignment horizontal="centerContinuous" vertical="center"/>
    </xf>
    <xf numFmtId="0" fontId="4" fillId="4" borderId="21" xfId="34" applyFont="1" applyFill="1" applyBorder="1" applyAlignment="1">
      <alignment horizontal="centerContinuous" vertical="center"/>
    </xf>
    <xf numFmtId="0" fontId="17" fillId="4" borderId="37" xfId="34" applyFont="1" applyFill="1" applyBorder="1" applyAlignment="1">
      <alignment horizontal="center"/>
    </xf>
    <xf numFmtId="0" fontId="17" fillId="4" borderId="24" xfId="34" applyFont="1" applyFill="1" applyBorder="1" applyAlignment="1">
      <alignment horizontal="center"/>
    </xf>
    <xf numFmtId="0" fontId="17" fillId="4" borderId="22" xfId="34" applyFont="1" applyFill="1" applyBorder="1" applyAlignment="1">
      <alignment horizontal="center"/>
    </xf>
    <xf numFmtId="0" fontId="17" fillId="4" borderId="37" xfId="35" applyFont="1" applyFill="1" applyBorder="1" applyAlignment="1">
      <alignment horizontal="center"/>
    </xf>
    <xf numFmtId="0" fontId="17" fillId="4" borderId="24" xfId="35" applyFont="1" applyFill="1" applyBorder="1" applyAlignment="1">
      <alignment horizontal="center"/>
    </xf>
    <xf numFmtId="0" fontId="17" fillId="4" borderId="22" xfId="35" applyFont="1" applyFill="1" applyBorder="1" applyAlignment="1">
      <alignment horizontal="center"/>
    </xf>
    <xf numFmtId="0" fontId="4" fillId="0" borderId="38" xfId="0" applyFont="1" applyBorder="1" applyAlignment="1">
      <alignment horizontal="center"/>
    </xf>
    <xf numFmtId="0" fontId="4" fillId="0" borderId="39" xfId="0" applyFont="1" applyBorder="1" applyAlignment="1">
      <alignment horizontal="left"/>
    </xf>
    <xf numFmtId="0" fontId="7" fillId="0" borderId="40" xfId="0" applyFont="1" applyBorder="1" applyAlignment="1">
      <alignment horizontal="right" vertical="center"/>
    </xf>
    <xf numFmtId="0" fontId="7" fillId="0" borderId="0" xfId="37" applyFont="1" applyAlignment="1">
      <alignment horizontal="right" vertical="center"/>
    </xf>
    <xf numFmtId="0" fontId="4" fillId="4" borderId="0" xfId="37" applyFont="1" applyFill="1"/>
    <xf numFmtId="0" fontId="14" fillId="0" borderId="41" xfId="0" applyFont="1" applyBorder="1" applyAlignment="1">
      <alignment horizontal="center"/>
    </xf>
    <xf numFmtId="0" fontId="14" fillId="0" borderId="26" xfId="0" applyFont="1" applyBorder="1" applyAlignment="1">
      <alignment horizontal="center"/>
    </xf>
    <xf numFmtId="0" fontId="14" fillId="0" borderId="42" xfId="0" applyFont="1" applyBorder="1" applyAlignment="1">
      <alignment horizontal="center"/>
    </xf>
    <xf numFmtId="0" fontId="4" fillId="0" borderId="0" xfId="0" applyFont="1" applyAlignment="1">
      <alignment textRotation="255"/>
    </xf>
    <xf numFmtId="0" fontId="7" fillId="0" borderId="43" xfId="37" applyFont="1" applyBorder="1" applyAlignment="1">
      <alignment horizontal="center" vertical="center"/>
    </xf>
    <xf numFmtId="0" fontId="7" fillId="0" borderId="43" xfId="37" applyFont="1" applyBorder="1" applyAlignment="1">
      <alignment vertical="center"/>
    </xf>
    <xf numFmtId="0" fontId="26" fillId="0" borderId="20" xfId="34" applyFont="1" applyBorder="1" applyAlignment="1">
      <alignment horizontal="center"/>
    </xf>
    <xf numFmtId="0" fontId="26" fillId="0" borderId="0" xfId="0" applyFont="1" applyAlignment="1">
      <alignment horizontal="center"/>
    </xf>
    <xf numFmtId="0" fontId="26" fillId="0" borderId="0" xfId="34" applyFont="1" applyAlignment="1">
      <alignment horizontal="center"/>
    </xf>
    <xf numFmtId="0" fontId="27" fillId="0" borderId="0" xfId="0" applyFont="1"/>
    <xf numFmtId="0" fontId="14" fillId="0" borderId="44" xfId="0" applyFont="1" applyBorder="1" applyAlignment="1">
      <alignment horizontal="center"/>
    </xf>
    <xf numFmtId="0" fontId="14" fillId="0" borderId="45" xfId="0" applyFont="1" applyBorder="1" applyAlignment="1">
      <alignment horizontal="center"/>
    </xf>
    <xf numFmtId="0" fontId="14" fillId="0" borderId="46" xfId="0" applyFont="1" applyBorder="1" applyAlignment="1">
      <alignment horizontal="center"/>
    </xf>
    <xf numFmtId="0" fontId="4" fillId="0" borderId="31" xfId="0" applyFont="1" applyBorder="1" applyAlignment="1">
      <alignment wrapText="1"/>
    </xf>
    <xf numFmtId="0" fontId="4" fillId="0" borderId="13" xfId="0" applyFont="1" applyBorder="1" applyAlignment="1">
      <alignment horizontal="justify"/>
    </xf>
    <xf numFmtId="0" fontId="4" fillId="0" borderId="39" xfId="0" applyFont="1" applyBorder="1" applyAlignment="1">
      <alignment horizontal="justify" wrapText="1"/>
    </xf>
    <xf numFmtId="0" fontId="4" fillId="0" borderId="47" xfId="0" applyFont="1" applyBorder="1" applyAlignment="1">
      <alignment horizontal="center"/>
    </xf>
    <xf numFmtId="0" fontId="7" fillId="0" borderId="26" xfId="0" applyFont="1" applyBorder="1" applyAlignment="1">
      <alignment horizontal="center"/>
    </xf>
    <xf numFmtId="0" fontId="7" fillId="0" borderId="26" xfId="0" applyFont="1" applyBorder="1" applyAlignment="1">
      <alignment horizontal="center" wrapText="1"/>
    </xf>
    <xf numFmtId="0" fontId="4" fillId="0" borderId="26" xfId="0" applyFont="1" applyBorder="1"/>
    <xf numFmtId="0" fontId="11" fillId="0" borderId="26" xfId="0" applyFont="1" applyBorder="1" applyAlignment="1">
      <alignment horizontal="center" vertical="center"/>
    </xf>
    <xf numFmtId="0" fontId="7" fillId="0" borderId="26" xfId="0" applyFont="1" applyBorder="1" applyAlignment="1">
      <alignment horizontal="center" vertical="center"/>
    </xf>
    <xf numFmtId="0" fontId="7" fillId="0" borderId="26" xfId="0" applyFont="1" applyBorder="1" applyAlignment="1">
      <alignment horizontal="center" vertical="center" wrapText="1"/>
    </xf>
    <xf numFmtId="0" fontId="7" fillId="0" borderId="48" xfId="0" applyFont="1" applyBorder="1" applyAlignment="1">
      <alignment horizontal="center"/>
    </xf>
    <xf numFmtId="0" fontId="11" fillId="0" borderId="41" xfId="0" applyFont="1" applyBorder="1" applyAlignment="1">
      <alignment horizontal="center" wrapText="1"/>
    </xf>
    <xf numFmtId="0" fontId="12" fillId="0" borderId="26" xfId="0" applyFont="1" applyBorder="1" applyAlignment="1">
      <alignment horizontal="center"/>
    </xf>
    <xf numFmtId="0" fontId="7" fillId="0" borderId="41" xfId="0" applyFont="1" applyBorder="1" applyAlignment="1">
      <alignment horizontal="center" vertical="center" wrapText="1"/>
    </xf>
    <xf numFmtId="0" fontId="6" fillId="0" borderId="26" xfId="0" applyFont="1" applyBorder="1" applyAlignment="1">
      <alignment horizontal="center" wrapText="1"/>
    </xf>
    <xf numFmtId="0" fontId="11" fillId="0" borderId="26" xfId="0" applyFont="1" applyBorder="1" applyAlignment="1">
      <alignment horizontal="center"/>
    </xf>
    <xf numFmtId="0" fontId="11" fillId="0" borderId="26" xfId="0" applyFont="1" applyBorder="1" applyAlignment="1">
      <alignment horizontal="center" wrapText="1"/>
    </xf>
    <xf numFmtId="0" fontId="4" fillId="0" borderId="49" xfId="0" applyFont="1" applyBorder="1" applyAlignment="1">
      <alignment horizontal="center"/>
    </xf>
    <xf numFmtId="0" fontId="12" fillId="0" borderId="26" xfId="0" applyFont="1" applyBorder="1"/>
    <xf numFmtId="0" fontId="12" fillId="0" borderId="0" xfId="0" applyFont="1"/>
    <xf numFmtId="0" fontId="11" fillId="0" borderId="26" xfId="0" applyFont="1" applyBorder="1" applyAlignment="1">
      <alignment horizontal="center" vertical="center" wrapText="1"/>
    </xf>
    <xf numFmtId="0" fontId="4" fillId="0" borderId="0" xfId="0" applyFont="1" applyAlignment="1">
      <alignment horizontal="center" vertical="center" wrapText="1"/>
    </xf>
    <xf numFmtId="0" fontId="19" fillId="0" borderId="0" xfId="0" applyFont="1"/>
    <xf numFmtId="0" fontId="12" fillId="0" borderId="0" xfId="0" applyFont="1" applyAlignment="1">
      <alignment horizontal="center" vertical="center" wrapText="1"/>
    </xf>
    <xf numFmtId="0" fontId="28" fillId="0" borderId="0" xfId="0" applyFont="1" applyAlignment="1">
      <alignment horizontal="center"/>
    </xf>
    <xf numFmtId="0" fontId="28" fillId="0" borderId="0" xfId="0" applyFont="1"/>
    <xf numFmtId="3" fontId="7" fillId="0" borderId="50" xfId="0" applyNumberFormat="1" applyFont="1" applyBorder="1" applyAlignment="1">
      <alignment horizontal="center"/>
    </xf>
    <xf numFmtId="3" fontId="7" fillId="0" borderId="51" xfId="0" applyNumberFormat="1" applyFont="1" applyBorder="1" applyAlignment="1">
      <alignment horizontal="center"/>
    </xf>
    <xf numFmtId="3" fontId="4" fillId="4" borderId="26" xfId="0" applyNumberFormat="1" applyFont="1" applyFill="1" applyBorder="1" applyAlignment="1">
      <alignment horizontal="center"/>
    </xf>
    <xf numFmtId="3" fontId="4" fillId="4" borderId="42" xfId="0" applyNumberFormat="1" applyFont="1" applyFill="1" applyBorder="1" applyAlignment="1">
      <alignment horizontal="center"/>
    </xf>
    <xf numFmtId="0" fontId="7" fillId="0" borderId="47"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3" fontId="4" fillId="0" borderId="54" xfId="0" applyNumberFormat="1" applyFont="1" applyBorder="1" applyProtection="1">
      <protection locked="0"/>
    </xf>
    <xf numFmtId="3" fontId="4" fillId="0" borderId="55" xfId="0" applyNumberFormat="1" applyFont="1" applyBorder="1" applyProtection="1">
      <protection locked="0"/>
    </xf>
    <xf numFmtId="4" fontId="4" fillId="0" borderId="54" xfId="0" applyNumberFormat="1" applyFont="1" applyBorder="1" applyProtection="1">
      <protection locked="0"/>
    </xf>
    <xf numFmtId="3" fontId="4" fillId="0" borderId="56" xfId="0" applyNumberFormat="1" applyFont="1" applyBorder="1" applyProtection="1">
      <protection locked="0"/>
    </xf>
    <xf numFmtId="3" fontId="4" fillId="0" borderId="57" xfId="0" applyNumberFormat="1" applyFont="1" applyBorder="1" applyProtection="1">
      <protection locked="0"/>
    </xf>
    <xf numFmtId="3" fontId="14" fillId="0" borderId="58" xfId="0" applyNumberFormat="1" applyFont="1" applyBorder="1" applyProtection="1">
      <protection locked="0"/>
    </xf>
    <xf numFmtId="3" fontId="14" fillId="0" borderId="59" xfId="0" applyNumberFormat="1" applyFont="1" applyBorder="1" applyProtection="1">
      <protection locked="0"/>
    </xf>
    <xf numFmtId="3" fontId="14" fillId="0" borderId="60" xfId="0" applyNumberFormat="1" applyFont="1" applyBorder="1" applyProtection="1">
      <protection locked="0"/>
    </xf>
    <xf numFmtId="3" fontId="14" fillId="0" borderId="61" xfId="0" applyNumberFormat="1" applyFont="1" applyBorder="1" applyProtection="1">
      <protection locked="0"/>
    </xf>
    <xf numFmtId="0" fontId="4" fillId="0" borderId="12" xfId="0" applyFont="1" applyBorder="1" applyAlignment="1">
      <alignment horizontal="justify"/>
    </xf>
    <xf numFmtId="0" fontId="7" fillId="0" borderId="62"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right"/>
    </xf>
    <xf numFmtId="0" fontId="4" fillId="0" borderId="5"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xf>
    <xf numFmtId="3" fontId="4" fillId="0" borderId="12" xfId="34" applyNumberFormat="1" applyFont="1" applyBorder="1" applyProtection="1">
      <protection locked="0"/>
    </xf>
    <xf numFmtId="3" fontId="4" fillId="0" borderId="68" xfId="34" applyNumberFormat="1" applyFont="1" applyBorder="1" applyProtection="1">
      <protection locked="0"/>
    </xf>
    <xf numFmtId="3" fontId="4" fillId="0" borderId="54" xfId="34" applyNumberFormat="1" applyFont="1" applyBorder="1" applyProtection="1">
      <protection locked="0"/>
    </xf>
    <xf numFmtId="3" fontId="4" fillId="0" borderId="12" xfId="35" applyNumberFormat="1" applyFont="1" applyBorder="1" applyProtection="1">
      <protection locked="0"/>
    </xf>
    <xf numFmtId="3" fontId="4" fillId="0" borderId="68" xfId="35" applyNumberFormat="1" applyFont="1" applyBorder="1" applyProtection="1">
      <protection locked="0"/>
    </xf>
    <xf numFmtId="3" fontId="4" fillId="0" borderId="54" xfId="35" applyNumberFormat="1" applyFont="1" applyBorder="1" applyProtection="1">
      <protection locked="0"/>
    </xf>
    <xf numFmtId="3" fontId="4" fillId="0" borderId="38" xfId="34" applyNumberFormat="1" applyFont="1" applyBorder="1" applyProtection="1">
      <protection locked="0"/>
    </xf>
    <xf numFmtId="3" fontId="4" fillId="0" borderId="48" xfId="34" applyNumberFormat="1" applyFont="1" applyBorder="1" applyProtection="1">
      <protection locked="0"/>
    </xf>
    <xf numFmtId="3" fontId="4" fillId="0" borderId="69" xfId="34" applyNumberFormat="1" applyFont="1" applyBorder="1" applyProtection="1">
      <protection locked="0"/>
    </xf>
    <xf numFmtId="3" fontId="4" fillId="0" borderId="54" xfId="36" applyNumberFormat="1" applyFont="1" applyBorder="1" applyProtection="1">
      <protection locked="0"/>
    </xf>
    <xf numFmtId="3" fontId="4" fillId="0" borderId="38" xfId="36" applyNumberFormat="1" applyFont="1" applyBorder="1" applyProtection="1">
      <protection locked="0"/>
    </xf>
    <xf numFmtId="3" fontId="4" fillId="0" borderId="68" xfId="36" applyNumberFormat="1" applyFont="1" applyBorder="1" applyProtection="1">
      <protection locked="0"/>
    </xf>
    <xf numFmtId="3" fontId="4" fillId="0" borderId="47" xfId="36" applyNumberFormat="1" applyFont="1" applyBorder="1" applyProtection="1">
      <protection locked="0"/>
    </xf>
    <xf numFmtId="3" fontId="4" fillId="0" borderId="48" xfId="36" applyNumberFormat="1" applyFont="1" applyBorder="1" applyProtection="1">
      <protection locked="0"/>
    </xf>
    <xf numFmtId="3" fontId="4" fillId="0" borderId="70" xfId="36" applyNumberFormat="1" applyFont="1" applyBorder="1" applyProtection="1">
      <protection locked="0"/>
    </xf>
    <xf numFmtId="0" fontId="17" fillId="0" borderId="22" xfId="0" applyFont="1" applyBorder="1" applyAlignment="1">
      <alignment horizontal="center"/>
    </xf>
    <xf numFmtId="0" fontId="17" fillId="0" borderId="23" xfId="0" applyFont="1" applyBorder="1" applyAlignment="1">
      <alignment horizontal="center"/>
    </xf>
    <xf numFmtId="0" fontId="20" fillId="0" borderId="71" xfId="0" applyFont="1" applyBorder="1" applyAlignment="1">
      <alignment horizontal="center" textRotation="255" wrapText="1"/>
    </xf>
    <xf numFmtId="0" fontId="20" fillId="0" borderId="72" xfId="0" applyFont="1" applyBorder="1" applyAlignment="1">
      <alignment horizontal="center" textRotation="255" wrapText="1"/>
    </xf>
    <xf numFmtId="0" fontId="20" fillId="0" borderId="72" xfId="0" quotePrefix="1" applyFont="1" applyBorder="1" applyAlignment="1">
      <alignment horizontal="center" textRotation="255" wrapText="1"/>
    </xf>
    <xf numFmtId="3" fontId="4" fillId="0" borderId="48" xfId="0" applyNumberFormat="1" applyFont="1" applyBorder="1" applyProtection="1">
      <protection locked="0"/>
    </xf>
    <xf numFmtId="3" fontId="4" fillId="0" borderId="41" xfId="0" applyNumberFormat="1" applyFont="1" applyBorder="1" applyProtection="1">
      <protection locked="0"/>
    </xf>
    <xf numFmtId="3" fontId="4" fillId="0" borderId="38" xfId="0" applyNumberFormat="1" applyFont="1" applyBorder="1" applyProtection="1">
      <protection locked="0"/>
    </xf>
    <xf numFmtId="3" fontId="4" fillId="0" borderId="26" xfId="0" applyNumberFormat="1" applyFont="1" applyBorder="1" applyProtection="1">
      <protection locked="0"/>
    </xf>
    <xf numFmtId="3" fontId="4" fillId="0" borderId="49" xfId="0" applyNumberFormat="1" applyFont="1" applyBorder="1" applyProtection="1">
      <protection locked="0"/>
    </xf>
    <xf numFmtId="3" fontId="4" fillId="0" borderId="73" xfId="0" applyNumberFormat="1" applyFont="1" applyBorder="1" applyProtection="1">
      <protection locked="0"/>
    </xf>
    <xf numFmtId="3" fontId="4" fillId="0" borderId="45" xfId="0" applyNumberFormat="1" applyFont="1" applyBorder="1" applyProtection="1">
      <protection locked="0"/>
    </xf>
    <xf numFmtId="3" fontId="4" fillId="0" borderId="54" xfId="37" applyNumberFormat="1" applyFont="1" applyBorder="1" applyProtection="1">
      <protection locked="0"/>
    </xf>
    <xf numFmtId="3" fontId="4" fillId="0" borderId="38" xfId="37" applyNumberFormat="1" applyFont="1" applyBorder="1" applyProtection="1">
      <protection locked="0"/>
    </xf>
    <xf numFmtId="3" fontId="4" fillId="0" borderId="68" xfId="37" applyNumberFormat="1" applyFont="1" applyBorder="1" applyProtection="1">
      <protection locked="0"/>
    </xf>
    <xf numFmtId="3" fontId="4" fillId="0" borderId="47" xfId="37" applyNumberFormat="1" applyFont="1" applyBorder="1" applyProtection="1">
      <protection locked="0"/>
    </xf>
    <xf numFmtId="3" fontId="4" fillId="0" borderId="48" xfId="37" applyNumberFormat="1" applyFont="1" applyBorder="1" applyProtection="1">
      <protection locked="0"/>
    </xf>
    <xf numFmtId="0" fontId="7" fillId="0" borderId="2" xfId="38" applyFont="1" applyBorder="1" applyAlignment="1">
      <alignment horizontal="center"/>
    </xf>
    <xf numFmtId="0" fontId="7" fillId="0" borderId="74" xfId="0" applyFont="1" applyBorder="1" applyAlignment="1">
      <alignment horizontal="centerContinuous" vertical="center"/>
    </xf>
    <xf numFmtId="0" fontId="7" fillId="0" borderId="19" xfId="0" applyFont="1" applyBorder="1" applyAlignment="1">
      <alignment horizontal="centerContinuous" vertical="center" wrapText="1"/>
    </xf>
    <xf numFmtId="0" fontId="17" fillId="0" borderId="23" xfId="0" applyFont="1" applyBorder="1"/>
    <xf numFmtId="0" fontId="17" fillId="0" borderId="22" xfId="0" applyFont="1" applyBorder="1" applyAlignment="1">
      <alignment horizontal="center"/>
    </xf>
    <xf numFmtId="0" fontId="17" fillId="0" borderId="23" xfId="0" applyFont="1" applyBorder="1" applyAlignment="1">
      <alignment horizontal="center"/>
    </xf>
    <xf numFmtId="0" fontId="17" fillId="0" borderId="24" xfId="0" applyFont="1" applyBorder="1" applyAlignment="1">
      <alignment horizontal="center"/>
    </xf>
    <xf numFmtId="0" fontId="17" fillId="0" borderId="75" xfId="0" applyFont="1" applyBorder="1" applyAlignment="1">
      <alignment horizontal="center"/>
    </xf>
    <xf numFmtId="0" fontId="17" fillId="0" borderId="0" xfId="0" applyFont="1"/>
    <xf numFmtId="0" fontId="4" fillId="0" borderId="6" xfId="0" applyFont="1" applyBorder="1"/>
    <xf numFmtId="0" fontId="4" fillId="0" borderId="27" xfId="0" applyFont="1" applyBorder="1"/>
    <xf numFmtId="3" fontId="4" fillId="0" borderId="69" xfId="39" applyNumberFormat="1" applyFont="1" applyBorder="1" applyProtection="1">
      <protection locked="0"/>
    </xf>
    <xf numFmtId="3" fontId="4" fillId="0" borderId="67" xfId="39" applyNumberFormat="1" applyFont="1" applyBorder="1" applyProtection="1">
      <protection locked="0"/>
    </xf>
    <xf numFmtId="0" fontId="16" fillId="0" borderId="76" xfId="39" applyFont="1" applyBorder="1" applyAlignment="1">
      <alignment horizontal="centerContinuous" vertical="center"/>
    </xf>
    <xf numFmtId="0" fontId="11" fillId="0" borderId="1" xfId="38" applyFont="1" applyBorder="1" applyAlignment="1">
      <alignment horizontal="centerContinuous"/>
    </xf>
    <xf numFmtId="0" fontId="11" fillId="0" borderId="77" xfId="37" applyFont="1" applyBorder="1" applyAlignment="1">
      <alignment horizontal="center" vertical="center"/>
    </xf>
    <xf numFmtId="0" fontId="11" fillId="0" borderId="77" xfId="36" applyFont="1" applyBorder="1" applyAlignment="1">
      <alignment horizontal="center" vertical="center"/>
    </xf>
    <xf numFmtId="0" fontId="11" fillId="0" borderId="77" xfId="35" applyFont="1" applyBorder="1" applyAlignment="1">
      <alignment horizontal="center" vertical="center"/>
    </xf>
    <xf numFmtId="0" fontId="11" fillId="0" borderId="77" xfId="34" applyFont="1" applyBorder="1" applyAlignment="1">
      <alignment horizontal="center" vertical="center"/>
    </xf>
    <xf numFmtId="0" fontId="11" fillId="0" borderId="14" xfId="34" applyFont="1" applyBorder="1" applyAlignment="1">
      <alignment horizontal="center" vertical="center"/>
    </xf>
    <xf numFmtId="0" fontId="12" fillId="0" borderId="8" xfId="34" applyFont="1" applyBorder="1" applyAlignment="1">
      <alignment horizontal="center"/>
    </xf>
    <xf numFmtId="0" fontId="12" fillId="0" borderId="78" xfId="0" applyFont="1" applyBorder="1" applyAlignment="1">
      <alignment horizontal="center"/>
    </xf>
    <xf numFmtId="0" fontId="17" fillId="0" borderId="37" xfId="39" applyFont="1" applyBorder="1" applyAlignment="1">
      <alignment horizontal="centerContinuous"/>
    </xf>
    <xf numFmtId="0" fontId="17" fillId="0" borderId="79" xfId="39" applyFont="1" applyBorder="1" applyAlignment="1">
      <alignment horizontal="center"/>
    </xf>
    <xf numFmtId="0" fontId="17" fillId="0" borderId="17" xfId="39" applyFont="1" applyBorder="1" applyAlignment="1">
      <alignment horizontal="center"/>
    </xf>
    <xf numFmtId="0" fontId="17" fillId="0" borderId="0" xfId="39" applyFont="1"/>
    <xf numFmtId="0" fontId="17" fillId="0" borderId="8" xfId="0" applyFont="1" applyBorder="1" applyAlignment="1">
      <alignment horizontal="center"/>
    </xf>
    <xf numFmtId="0" fontId="24" fillId="0" borderId="22" xfId="0" applyFont="1" applyBorder="1" applyAlignment="1">
      <alignment horizontal="center"/>
    </xf>
    <xf numFmtId="0" fontId="24" fillId="0" borderId="80" xfId="0" applyFont="1" applyBorder="1" applyAlignment="1">
      <alignment horizontal="center"/>
    </xf>
    <xf numFmtId="0" fontId="11" fillId="0" borderId="13" xfId="0" applyFont="1" applyBorder="1" applyAlignment="1">
      <alignment horizontal="centerContinuous"/>
    </xf>
    <xf numFmtId="0" fontId="7" fillId="0" borderId="81" xfId="0" applyFont="1" applyBorder="1" applyAlignment="1">
      <alignment horizontal="center"/>
    </xf>
    <xf numFmtId="0" fontId="7" fillId="0" borderId="82" xfId="0" applyFont="1" applyBorder="1" applyAlignment="1">
      <alignment horizontal="center" vertical="center"/>
    </xf>
    <xf numFmtId="0" fontId="7" fillId="0" borderId="83" xfId="0" applyFont="1" applyBorder="1" applyAlignment="1">
      <alignment horizontal="centerContinuous" vertical="center" wrapText="1"/>
    </xf>
    <xf numFmtId="0" fontId="3" fillId="0" borderId="84" xfId="39" applyFont="1" applyBorder="1" applyAlignment="1">
      <alignment horizontal="left" vertical="top"/>
    </xf>
    <xf numFmtId="0" fontId="7" fillId="0" borderId="65" xfId="0" applyFont="1" applyBorder="1" applyAlignment="1">
      <alignment horizontal="right" vertical="center"/>
    </xf>
    <xf numFmtId="0" fontId="7" fillId="0" borderId="58" xfId="0" applyFont="1" applyBorder="1" applyAlignment="1">
      <alignment horizontal="centerContinuous" vertical="center"/>
    </xf>
    <xf numFmtId="0" fontId="17" fillId="0" borderId="24" xfId="0" applyFont="1" applyBorder="1" applyAlignment="1">
      <alignment horizontal="center"/>
    </xf>
    <xf numFmtId="0" fontId="4" fillId="0" borderId="2" xfId="39" applyFont="1" applyBorder="1" applyAlignment="1">
      <alignment horizontal="center"/>
    </xf>
    <xf numFmtId="0" fontId="7" fillId="0" borderId="6" xfId="39" applyFont="1" applyBorder="1" applyAlignment="1">
      <alignment horizontal="centerContinuous" vertical="center"/>
    </xf>
    <xf numFmtId="0" fontId="7" fillId="0" borderId="27" xfId="39" applyFont="1" applyBorder="1" applyAlignment="1">
      <alignment horizontal="centerContinuous" vertical="center"/>
    </xf>
    <xf numFmtId="0" fontId="7" fillId="0" borderId="6" xfId="34" applyFont="1" applyBorder="1" applyAlignment="1">
      <alignment horizontal="centerContinuous" vertical="center"/>
    </xf>
    <xf numFmtId="0" fontId="6" fillId="0" borderId="4" xfId="0" applyFont="1" applyBorder="1" applyAlignment="1">
      <alignment horizontal="left" vertical="center" wrapText="1"/>
    </xf>
    <xf numFmtId="0" fontId="4" fillId="0" borderId="84" xfId="0" applyFont="1" applyBorder="1" applyAlignment="1">
      <alignment horizontal="centerContinuous"/>
    </xf>
    <xf numFmtId="0" fontId="6" fillId="0" borderId="81" xfId="0" applyFont="1" applyBorder="1" applyAlignment="1">
      <alignment horizontal="centerContinuous" vertical="center" wrapText="1"/>
    </xf>
    <xf numFmtId="0" fontId="7" fillId="0" borderId="17" xfId="0" applyFont="1" applyBorder="1" applyAlignment="1">
      <alignment horizontal="center" vertical="center" wrapText="1"/>
    </xf>
    <xf numFmtId="0" fontId="6" fillId="0" borderId="77" xfId="0" applyFont="1" applyBorder="1" applyAlignment="1">
      <alignment horizontal="centerContinuous" vertical="center" wrapText="1"/>
    </xf>
    <xf numFmtId="0" fontId="6" fillId="0" borderId="85" xfId="0" applyFont="1" applyBorder="1" applyAlignment="1">
      <alignment horizontal="center" vertical="center"/>
    </xf>
    <xf numFmtId="0" fontId="7" fillId="0" borderId="80" xfId="0" applyFont="1" applyBorder="1" applyAlignment="1">
      <alignment horizontal="center" wrapText="1"/>
    </xf>
    <xf numFmtId="0" fontId="8" fillId="0" borderId="0" xfId="0" applyFont="1" applyAlignment="1">
      <alignment horizontal="left" vertical="top"/>
    </xf>
    <xf numFmtId="0" fontId="3" fillId="0" borderId="0" xfId="0" applyFont="1" applyAlignment="1">
      <alignment horizontal="right" vertical="top"/>
    </xf>
    <xf numFmtId="0" fontId="7" fillId="0" borderId="6" xfId="0" applyFont="1" applyBorder="1" applyAlignment="1">
      <alignment horizontal="centerContinuous" vertical="center"/>
    </xf>
    <xf numFmtId="0" fontId="19" fillId="0" borderId="0" xfId="0" applyFont="1" applyAlignment="1">
      <alignment horizontal="center"/>
    </xf>
    <xf numFmtId="0" fontId="8" fillId="0" borderId="0" xfId="0" applyFont="1" applyAlignment="1">
      <alignment vertical="top" wrapText="1"/>
    </xf>
    <xf numFmtId="0" fontId="22" fillId="0" borderId="0" xfId="0" applyFont="1" applyAlignment="1">
      <alignment vertical="center" wrapText="1"/>
    </xf>
    <xf numFmtId="0" fontId="25" fillId="0" borderId="0" xfId="0" applyFont="1"/>
    <xf numFmtId="0" fontId="7" fillId="0" borderId="49" xfId="0" applyFont="1" applyBorder="1" applyAlignment="1">
      <alignment horizontal="center" vertical="center" wrapText="1"/>
    </xf>
    <xf numFmtId="0" fontId="19" fillId="0" borderId="0" xfId="0" applyFont="1" applyAlignment="1">
      <alignment horizontal="left"/>
    </xf>
    <xf numFmtId="38" fontId="4" fillId="0" borderId="41" xfId="4" applyNumberFormat="1" applyFont="1" applyBorder="1"/>
    <xf numFmtId="38" fontId="4" fillId="0" borderId="26" xfId="4" applyNumberFormat="1" applyFont="1" applyBorder="1"/>
    <xf numFmtId="38" fontId="4" fillId="0" borderId="52" xfId="4" applyNumberFormat="1" applyFont="1" applyBorder="1"/>
    <xf numFmtId="0" fontId="4" fillId="0" borderId="26" xfId="0" applyFont="1" applyBorder="1" applyAlignment="1">
      <alignment horizontal="center"/>
    </xf>
    <xf numFmtId="0" fontId="4" fillId="0" borderId="41" xfId="0" applyFont="1" applyBorder="1" applyAlignment="1">
      <alignment horizontal="center"/>
    </xf>
    <xf numFmtId="3" fontId="4" fillId="4" borderId="54" xfId="0" applyNumberFormat="1" applyFont="1" applyFill="1" applyBorder="1" applyProtection="1">
      <protection locked="0"/>
    </xf>
    <xf numFmtId="3" fontId="4" fillId="4" borderId="38" xfId="0" applyNumberFormat="1" applyFont="1" applyFill="1" applyBorder="1" applyProtection="1">
      <protection locked="0"/>
    </xf>
    <xf numFmtId="0" fontId="31" fillId="0" borderId="84" xfId="0" applyFont="1" applyBorder="1" applyAlignment="1">
      <alignment horizontal="right" vertical="center" wrapText="1"/>
    </xf>
    <xf numFmtId="3" fontId="4" fillId="0" borderId="54" xfId="38" applyNumberFormat="1" applyFont="1" applyBorder="1" applyProtection="1">
      <protection locked="0"/>
    </xf>
    <xf numFmtId="3" fontId="4" fillId="0" borderId="47" xfId="38" applyNumberFormat="1" applyFont="1" applyBorder="1" applyProtection="1">
      <protection locked="0"/>
    </xf>
    <xf numFmtId="3" fontId="4" fillId="0" borderId="38" xfId="38" applyNumberFormat="1" applyFont="1" applyBorder="1" applyProtection="1">
      <protection locked="0"/>
    </xf>
    <xf numFmtId="3" fontId="4" fillId="0" borderId="48" xfId="38" applyNumberFormat="1" applyFont="1" applyBorder="1" applyProtection="1">
      <protection locked="0"/>
    </xf>
    <xf numFmtId="3" fontId="4" fillId="0" borderId="70" xfId="38" applyNumberFormat="1" applyFont="1" applyBorder="1" applyProtection="1">
      <protection locked="0"/>
    </xf>
    <xf numFmtId="3" fontId="4" fillId="4" borderId="26" xfId="0" applyNumberFormat="1" applyFont="1" applyFill="1" applyBorder="1"/>
    <xf numFmtId="3" fontId="4" fillId="0" borderId="26" xfId="0" applyNumberFormat="1" applyFont="1" applyBorder="1"/>
    <xf numFmtId="40" fontId="4" fillId="0" borderId="26" xfId="4" applyFont="1" applyBorder="1" applyAlignment="1"/>
    <xf numFmtId="38" fontId="4" fillId="0" borderId="26" xfId="4" applyNumberFormat="1" applyFont="1" applyBorder="1" applyAlignment="1"/>
    <xf numFmtId="4" fontId="4" fillId="0" borderId="26" xfId="0" applyNumberFormat="1" applyFont="1" applyBorder="1"/>
    <xf numFmtId="10" fontId="4" fillId="0" borderId="26" xfId="40" applyNumberFormat="1" applyFont="1" applyBorder="1" applyAlignment="1"/>
    <xf numFmtId="0" fontId="4" fillId="0" borderId="86" xfId="0" applyFont="1" applyBorder="1" applyAlignment="1">
      <alignment horizontal="center" vertical="center" wrapText="1"/>
    </xf>
    <xf numFmtId="0" fontId="7" fillId="0" borderId="0" xfId="0" applyFont="1"/>
    <xf numFmtId="0" fontId="8" fillId="0" borderId="0" xfId="0" applyFont="1" applyAlignment="1">
      <alignment horizontal="left" vertical="top" wrapText="1"/>
    </xf>
    <xf numFmtId="164" fontId="32" fillId="0" borderId="0" xfId="30" applyAlignment="1">
      <alignment vertical="center"/>
    </xf>
    <xf numFmtId="164" fontId="33" fillId="0" borderId="0" xfId="30" applyFont="1" applyAlignment="1">
      <alignment vertical="center"/>
    </xf>
    <xf numFmtId="164" fontId="14" fillId="0" borderId="0" xfId="30" applyFont="1" applyAlignment="1">
      <alignment horizontal="left" vertical="center"/>
    </xf>
    <xf numFmtId="164" fontId="4" fillId="0" borderId="0" xfId="30" applyFont="1" applyAlignment="1">
      <alignment horizontal="left" vertical="top"/>
    </xf>
    <xf numFmtId="164" fontId="37" fillId="0" borderId="0" xfId="30" applyFont="1" applyAlignment="1">
      <alignment vertical="top"/>
    </xf>
    <xf numFmtId="164" fontId="37" fillId="0" borderId="0" xfId="30" applyFont="1" applyAlignment="1">
      <alignment vertical="center"/>
    </xf>
    <xf numFmtId="164" fontId="32" fillId="0" borderId="0" xfId="32" applyNumberFormat="1" applyFont="1" applyAlignment="1">
      <alignment vertical="center"/>
    </xf>
    <xf numFmtId="164" fontId="4" fillId="0" borderId="68" xfId="30" applyFont="1" applyBorder="1" applyAlignment="1">
      <alignment vertical="center"/>
    </xf>
    <xf numFmtId="164" fontId="39" fillId="0" borderId="0" xfId="30" applyFont="1" applyAlignment="1">
      <alignment vertical="center"/>
    </xf>
    <xf numFmtId="164" fontId="10" fillId="0" borderId="0" xfId="30" applyFont="1" applyAlignment="1">
      <alignment horizontal="left" vertical="center"/>
    </xf>
    <xf numFmtId="0" fontId="12" fillId="0" borderId="38" xfId="0" applyFont="1" applyBorder="1" applyAlignment="1">
      <alignment horizontal="center"/>
    </xf>
    <xf numFmtId="3" fontId="4" fillId="0" borderId="0" xfId="0" applyNumberFormat="1" applyFont="1" applyAlignment="1">
      <alignment horizontal="center"/>
    </xf>
    <xf numFmtId="3" fontId="4" fillId="0" borderId="0" xfId="0" applyNumberFormat="1" applyFont="1"/>
    <xf numFmtId="4" fontId="40" fillId="0" borderId="26" xfId="0" applyNumberFormat="1" applyFont="1" applyBorder="1" applyAlignment="1">
      <alignment horizontal="center"/>
    </xf>
    <xf numFmtId="0" fontId="7" fillId="0" borderId="12" xfId="0" applyFont="1" applyBorder="1" applyAlignment="1">
      <alignment horizontal="left"/>
    </xf>
    <xf numFmtId="3" fontId="7" fillId="0" borderId="26" xfId="0" applyNumberFormat="1" applyFont="1" applyBorder="1"/>
    <xf numFmtId="0" fontId="7" fillId="0" borderId="39" xfId="0" applyFont="1" applyBorder="1" applyAlignment="1">
      <alignment horizontal="left"/>
    </xf>
    <xf numFmtId="0" fontId="4" fillId="0" borderId="29" xfId="0" applyFont="1" applyBorder="1" applyAlignment="1">
      <alignment horizontal="centerContinuous"/>
    </xf>
    <xf numFmtId="0" fontId="4" fillId="0" borderId="87" xfId="0" applyFont="1" applyBorder="1" applyAlignment="1">
      <alignment horizontal="center"/>
    </xf>
    <xf numFmtId="164" fontId="14" fillId="0" borderId="0" xfId="30" applyFont="1" applyAlignment="1">
      <alignment vertical="center"/>
    </xf>
    <xf numFmtId="164" fontId="34" fillId="0" borderId="0" xfId="30" applyFont="1" applyAlignment="1">
      <alignment vertical="center"/>
    </xf>
    <xf numFmtId="0" fontId="4" fillId="0" borderId="0" xfId="26" applyFont="1" applyAlignment="1">
      <alignment vertical="center"/>
    </xf>
    <xf numFmtId="164" fontId="4" fillId="0" borderId="0" xfId="30" applyFont="1" applyAlignment="1">
      <alignment vertical="top"/>
    </xf>
    <xf numFmtId="164" fontId="7" fillId="0" borderId="0" xfId="30" applyFont="1" applyAlignment="1">
      <alignment vertical="center"/>
    </xf>
    <xf numFmtId="164" fontId="4" fillId="0" borderId="0" xfId="30" applyFont="1" applyAlignment="1">
      <alignment vertical="center"/>
    </xf>
    <xf numFmtId="164" fontId="38" fillId="0" borderId="0" xfId="30" applyFont="1" applyAlignment="1">
      <alignment horizontal="left" vertical="center" wrapText="1"/>
    </xf>
    <xf numFmtId="0" fontId="36" fillId="0" borderId="0" xfId="26" applyFont="1" applyAlignment="1">
      <alignment horizontal="left" vertical="center"/>
    </xf>
    <xf numFmtId="0" fontId="21" fillId="0" borderId="0" xfId="26" applyFont="1" applyAlignment="1">
      <alignment horizontal="center" vertical="center"/>
    </xf>
    <xf numFmtId="164" fontId="10" fillId="0" borderId="0" xfId="32" applyNumberFormat="1" applyFont="1" applyAlignment="1">
      <alignment vertical="center"/>
    </xf>
    <xf numFmtId="164" fontId="19" fillId="0" borderId="0" xfId="32" applyNumberFormat="1" applyFont="1" applyAlignment="1">
      <alignment vertical="center"/>
    </xf>
    <xf numFmtId="164" fontId="14" fillId="0" borderId="0" xfId="32" applyNumberFormat="1" applyFont="1" applyAlignment="1">
      <alignment vertical="center"/>
    </xf>
    <xf numFmtId="0" fontId="6" fillId="0" borderId="0" xfId="0" applyFont="1" applyAlignment="1">
      <alignment horizontal="center" vertical="top"/>
    </xf>
    <xf numFmtId="164" fontId="6" fillId="0" borderId="0" xfId="30" applyFont="1" applyAlignment="1">
      <alignment vertical="center"/>
    </xf>
    <xf numFmtId="0" fontId="14" fillId="0" borderId="0" xfId="32"/>
    <xf numFmtId="164" fontId="6" fillId="0" borderId="26" xfId="30" applyFont="1" applyBorder="1" applyAlignment="1">
      <alignment horizontal="center" vertical="center"/>
    </xf>
    <xf numFmtId="0" fontId="184" fillId="0" borderId="0" xfId="28" applyAlignment="1">
      <alignment vertical="center"/>
    </xf>
    <xf numFmtId="167" fontId="33" fillId="0" borderId="0" xfId="30" applyNumberFormat="1" applyFont="1" applyAlignment="1">
      <alignment vertical="center"/>
    </xf>
    <xf numFmtId="164" fontId="41" fillId="0" borderId="0" xfId="30" applyFont="1" applyAlignment="1">
      <alignment vertical="center"/>
    </xf>
    <xf numFmtId="0" fontId="4" fillId="0" borderId="88" xfId="39" applyFont="1" applyBorder="1" applyAlignment="1">
      <alignment horizontal="centerContinuous" vertical="center" wrapText="1"/>
    </xf>
    <xf numFmtId="0" fontId="15" fillId="0" borderId="89" xfId="39" applyFont="1" applyBorder="1" applyAlignment="1">
      <alignment horizontal="centerContinuous" vertical="center" wrapText="1"/>
    </xf>
    <xf numFmtId="0" fontId="7" fillId="0" borderId="0" xfId="39" applyFont="1" applyAlignment="1">
      <alignment horizontal="centerContinuous" vertical="center"/>
    </xf>
    <xf numFmtId="0" fontId="15" fillId="0" borderId="90" xfId="39" applyFont="1" applyBorder="1" applyAlignment="1">
      <alignment horizontal="centerContinuous" vertical="center" wrapText="1"/>
    </xf>
    <xf numFmtId="0" fontId="16" fillId="0" borderId="91" xfId="39" applyFont="1" applyBorder="1" applyAlignment="1">
      <alignment horizontal="centerContinuous" vertical="center"/>
    </xf>
    <xf numFmtId="1" fontId="4" fillId="0" borderId="0" xfId="0" applyNumberFormat="1" applyFont="1"/>
    <xf numFmtId="1" fontId="7" fillId="0" borderId="26" xfId="0" applyNumberFormat="1" applyFont="1" applyBorder="1" applyAlignment="1">
      <alignment horizontal="center" vertical="center" wrapText="1"/>
    </xf>
    <xf numFmtId="1" fontId="11" fillId="0" borderId="26" xfId="0" applyNumberFormat="1" applyFont="1" applyBorder="1" applyAlignment="1">
      <alignment horizontal="center" vertical="center" wrapText="1"/>
    </xf>
    <xf numFmtId="1" fontId="4" fillId="0" borderId="0" xfId="0" applyNumberFormat="1" applyFont="1" applyAlignment="1">
      <alignment horizontal="center"/>
    </xf>
    <xf numFmtId="3" fontId="7" fillId="0" borderId="26" xfId="0" applyNumberFormat="1" applyFont="1" applyBorder="1" applyAlignment="1">
      <alignment horizontal="center" vertical="center" wrapText="1"/>
    </xf>
    <xf numFmtId="3" fontId="11" fillId="0" borderId="26" xfId="0" applyNumberFormat="1" applyFont="1" applyBorder="1" applyAlignment="1">
      <alignment horizontal="center" vertical="center" wrapText="1"/>
    </xf>
    <xf numFmtId="0" fontId="42" fillId="0" borderId="0" xfId="0" applyFont="1"/>
    <xf numFmtId="38" fontId="42" fillId="0" borderId="0" xfId="0" applyNumberFormat="1" applyFont="1"/>
    <xf numFmtId="0" fontId="43" fillId="0" borderId="0" xfId="0" applyFont="1"/>
    <xf numFmtId="0" fontId="0" fillId="0" borderId="0" xfId="0" applyFont="1"/>
    <xf numFmtId="0" fontId="0" fillId="0" borderId="0" xfId="0" applyFont="1"/>
    <xf numFmtId="10" fontId="0" fillId="0" borderId="78" xfId="40" applyNumberFormat="1" applyFont="1" applyBorder="1" applyAlignment="1">
      <alignment horizontal="center"/>
    </xf>
    <xf numFmtId="10" fontId="0" fillId="0" borderId="60" xfId="40" applyNumberFormat="1" applyFont="1" applyBorder="1" applyAlignment="1">
      <alignment horizontal="center"/>
    </xf>
    <xf numFmtId="10" fontId="0" fillId="0" borderId="92" xfId="40" applyNumberFormat="1" applyFont="1" applyBorder="1" applyAlignment="1">
      <alignment horizontal="center"/>
    </xf>
    <xf numFmtId="10" fontId="23" fillId="0" borderId="52" xfId="40" applyNumberFormat="1" applyFont="1" applyBorder="1" applyAlignment="1">
      <alignment horizontal="center" wrapText="1"/>
    </xf>
    <xf numFmtId="10" fontId="0" fillId="0" borderId="52" xfId="40" applyNumberFormat="1" applyFont="1" applyBorder="1" applyAlignment="1">
      <alignment horizontal="center"/>
    </xf>
    <xf numFmtId="10" fontId="0" fillId="0" borderId="47" xfId="40" applyNumberFormat="1" applyFont="1" applyBorder="1" applyAlignment="1">
      <alignment horizontal="center"/>
    </xf>
    <xf numFmtId="168" fontId="4" fillId="4" borderId="54" xfId="0" applyNumberFormat="1" applyFont="1" applyFill="1" applyBorder="1"/>
    <xf numFmtId="168" fontId="4" fillId="4" borderId="78" xfId="0" applyNumberFormat="1" applyFont="1" applyFill="1" applyBorder="1"/>
    <xf numFmtId="168" fontId="4" fillId="0" borderId="93" xfId="0" applyNumberFormat="1" applyFont="1" applyBorder="1"/>
    <xf numFmtId="168" fontId="4" fillId="0" borderId="94" xfId="0" applyNumberFormat="1" applyFont="1" applyBorder="1"/>
    <xf numFmtId="168" fontId="4" fillId="0" borderId="95" xfId="0" applyNumberFormat="1" applyFont="1" applyBorder="1"/>
    <xf numFmtId="168" fontId="4" fillId="0" borderId="96" xfId="34" applyNumberFormat="1" applyFont="1" applyBorder="1"/>
    <xf numFmtId="168" fontId="4" fillId="0" borderId="94" xfId="34" applyNumberFormat="1" applyFont="1" applyBorder="1"/>
    <xf numFmtId="168" fontId="4" fillId="0" borderId="93" xfId="34" applyNumberFormat="1" applyFont="1" applyBorder="1"/>
    <xf numFmtId="168" fontId="4" fillId="4" borderId="55" xfId="0" applyNumberFormat="1" applyFont="1" applyFill="1" applyBorder="1"/>
    <xf numFmtId="168" fontId="4" fillId="4" borderId="97" xfId="0" applyNumberFormat="1" applyFont="1" applyFill="1" applyBorder="1" applyAlignment="1">
      <alignment vertical="center"/>
    </xf>
    <xf numFmtId="168" fontId="4" fillId="0" borderId="93" xfId="0" applyNumberFormat="1" applyFont="1" applyBorder="1" applyAlignment="1">
      <alignment vertical="center"/>
    </xf>
    <xf numFmtId="168" fontId="4" fillId="0" borderId="98" xfId="0" applyNumberFormat="1" applyFont="1" applyBorder="1" applyAlignment="1">
      <alignment vertical="center"/>
    </xf>
    <xf numFmtId="168" fontId="4" fillId="0" borderId="56" xfId="34" applyNumberFormat="1" applyFont="1" applyBorder="1"/>
    <xf numFmtId="168" fontId="4" fillId="0" borderId="78" xfId="34" applyNumberFormat="1" applyFont="1" applyBorder="1"/>
    <xf numFmtId="168" fontId="4" fillId="0" borderId="69" xfId="35" applyNumberFormat="1" applyFont="1" applyBorder="1"/>
    <xf numFmtId="168" fontId="4" fillId="0" borderId="60" xfId="35" applyNumberFormat="1" applyFont="1" applyBorder="1"/>
    <xf numFmtId="168" fontId="4" fillId="4" borderId="93" xfId="35" applyNumberFormat="1" applyFont="1" applyFill="1" applyBorder="1"/>
    <xf numFmtId="168" fontId="4" fillId="4" borderId="95" xfId="35" applyNumberFormat="1" applyFont="1" applyFill="1" applyBorder="1"/>
    <xf numFmtId="168" fontId="4" fillId="4" borderId="94" xfId="35" applyNumberFormat="1" applyFont="1" applyFill="1" applyBorder="1"/>
    <xf numFmtId="168" fontId="4" fillId="4" borderId="93" xfId="36" applyNumberFormat="1" applyFont="1" applyFill="1" applyBorder="1"/>
    <xf numFmtId="168" fontId="4" fillId="4" borderId="94" xfId="36" applyNumberFormat="1" applyFont="1" applyFill="1" applyBorder="1"/>
    <xf numFmtId="168" fontId="4" fillId="4" borderId="95" xfId="36" applyNumberFormat="1" applyFont="1" applyFill="1" applyBorder="1"/>
    <xf numFmtId="168" fontId="4" fillId="4" borderId="48" xfId="36" applyNumberFormat="1" applyFont="1" applyFill="1" applyBorder="1"/>
    <xf numFmtId="168" fontId="4" fillId="4" borderId="58" xfId="36" applyNumberFormat="1" applyFont="1" applyFill="1" applyBorder="1"/>
    <xf numFmtId="168" fontId="4" fillId="4" borderId="56" xfId="37" applyNumberFormat="1" applyFont="1" applyFill="1" applyBorder="1"/>
    <xf numFmtId="168" fontId="4" fillId="4" borderId="58" xfId="37" applyNumberFormat="1" applyFont="1" applyFill="1" applyBorder="1"/>
    <xf numFmtId="168" fontId="4" fillId="4" borderId="93" xfId="37" applyNumberFormat="1" applyFont="1" applyFill="1" applyBorder="1"/>
    <xf numFmtId="168" fontId="4" fillId="4" borderId="95" xfId="37" applyNumberFormat="1" applyFont="1" applyFill="1" applyBorder="1"/>
    <xf numFmtId="168" fontId="4" fillId="4" borderId="94" xfId="37" applyNumberFormat="1" applyFont="1" applyFill="1" applyBorder="1"/>
    <xf numFmtId="168" fontId="4" fillId="4" borderId="69" xfId="38" applyNumberFormat="1" applyFont="1" applyFill="1" applyBorder="1"/>
    <xf numFmtId="168" fontId="4" fillId="4" borderId="67" xfId="38" applyNumberFormat="1" applyFont="1" applyFill="1" applyBorder="1"/>
    <xf numFmtId="168" fontId="4" fillId="4" borderId="93" xfId="38" applyNumberFormat="1" applyFont="1" applyFill="1" applyBorder="1"/>
    <xf numFmtId="168" fontId="4" fillId="4" borderId="94" xfId="38" applyNumberFormat="1" applyFont="1" applyFill="1" applyBorder="1"/>
    <xf numFmtId="168" fontId="4" fillId="4" borderId="56" xfId="0" applyNumberFormat="1" applyFont="1" applyFill="1" applyBorder="1"/>
    <xf numFmtId="168" fontId="4" fillId="4" borderId="93" xfId="39" applyNumberFormat="1" applyFont="1" applyFill="1" applyBorder="1"/>
    <xf numFmtId="168" fontId="4" fillId="4" borderId="94" xfId="39" applyNumberFormat="1" applyFont="1" applyFill="1" applyBorder="1"/>
    <xf numFmtId="168" fontId="4" fillId="4" borderId="95" xfId="39" applyNumberFormat="1" applyFont="1" applyFill="1" applyBorder="1"/>
    <xf numFmtId="0" fontId="4" fillId="0" borderId="99" xfId="39" applyFont="1" applyBorder="1" applyAlignment="1">
      <alignment horizontal="centerContinuous" vertical="center" wrapText="1"/>
    </xf>
    <xf numFmtId="168" fontId="4" fillId="4" borderId="100" xfId="0" applyNumberFormat="1" applyFont="1" applyFill="1" applyBorder="1"/>
    <xf numFmtId="168" fontId="4" fillId="4" borderId="101" xfId="0" applyNumberFormat="1" applyFont="1" applyFill="1" applyBorder="1"/>
    <xf numFmtId="168" fontId="4" fillId="4" borderId="93" xfId="0" applyNumberFormat="1" applyFont="1" applyFill="1" applyBorder="1"/>
    <xf numFmtId="168" fontId="4" fillId="4" borderId="58" xfId="0" applyNumberFormat="1" applyFont="1" applyFill="1" applyBorder="1"/>
    <xf numFmtId="0" fontId="34" fillId="0" borderId="0" xfId="30" applyNumberFormat="1" applyFont="1" applyAlignment="1">
      <alignment vertical="center"/>
    </xf>
    <xf numFmtId="0" fontId="32" fillId="0" borderId="0" xfId="30" applyNumberFormat="1" applyAlignment="1" applyProtection="1">
      <alignment vertical="center"/>
      <protection locked="0"/>
    </xf>
    <xf numFmtId="0" fontId="22" fillId="0" borderId="102" xfId="0" applyFont="1" applyBorder="1" applyAlignment="1">
      <alignment horizontal="left" vertical="center" wrapText="1"/>
    </xf>
    <xf numFmtId="0" fontId="5" fillId="0" borderId="30" xfId="0" applyFont="1" applyBorder="1" applyAlignment="1">
      <alignment horizontal="left"/>
    </xf>
    <xf numFmtId="0" fontId="25" fillId="0" borderId="14" xfId="0" applyFont="1" applyBorder="1" applyAlignment="1">
      <alignment horizontal="center"/>
    </xf>
    <xf numFmtId="0" fontId="25" fillId="0" borderId="52" xfId="0" applyFont="1" applyBorder="1" applyAlignment="1">
      <alignment horizontal="center"/>
    </xf>
    <xf numFmtId="0" fontId="25" fillId="0" borderId="47" xfId="0" applyFont="1" applyBorder="1" applyAlignment="1">
      <alignment horizontal="center"/>
    </xf>
    <xf numFmtId="0" fontId="16" fillId="0" borderId="18" xfId="0" applyFont="1" applyBorder="1" applyAlignment="1">
      <alignment horizontal="center" vertical="center" wrapText="1"/>
    </xf>
    <xf numFmtId="0" fontId="16" fillId="0" borderId="103"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104" xfId="0" applyFont="1" applyBorder="1" applyAlignment="1">
      <alignment horizontal="center" vertical="center" wrapText="1"/>
    </xf>
    <xf numFmtId="0" fontId="46" fillId="0" borderId="0" xfId="0" applyFont="1"/>
    <xf numFmtId="0" fontId="15" fillId="0" borderId="10" xfId="39" applyFont="1" applyBorder="1" applyAlignment="1">
      <alignment horizontal="centerContinuous" vertical="center" wrapText="1"/>
    </xf>
    <xf numFmtId="0" fontId="4" fillId="0" borderId="11" xfId="39" applyFont="1" applyBorder="1" applyAlignment="1">
      <alignment horizontal="centerContinuous" vertical="center" wrapText="1"/>
    </xf>
    <xf numFmtId="2" fontId="4" fillId="0" borderId="105" xfId="0" applyNumberFormat="1" applyFont="1" applyBorder="1" applyAlignment="1">
      <alignment horizontal="center" vertical="center" wrapText="1"/>
    </xf>
    <xf numFmtId="164" fontId="10" fillId="0" borderId="0" xfId="30" applyFont="1" applyAlignment="1">
      <alignment horizontal="left" vertical="center" wrapText="1"/>
    </xf>
    <xf numFmtId="167" fontId="32" fillId="0" borderId="0" xfId="30" applyNumberFormat="1" applyAlignment="1">
      <alignment vertical="center"/>
    </xf>
    <xf numFmtId="0" fontId="48" fillId="0" borderId="0" xfId="30" applyNumberFormat="1" applyFont="1" applyAlignment="1">
      <alignment horizontal="center" vertical="center" wrapText="1"/>
    </xf>
    <xf numFmtId="49" fontId="50" fillId="0" borderId="49" xfId="1" applyNumberFormat="1" applyFont="1" applyBorder="1" applyAlignment="1" applyProtection="1">
      <alignment horizontal="left" vertical="center"/>
      <protection locked="0"/>
    </xf>
    <xf numFmtId="0" fontId="32" fillId="0" borderId="0" xfId="30" applyNumberFormat="1" applyAlignment="1">
      <alignment vertical="center"/>
    </xf>
    <xf numFmtId="3" fontId="4" fillId="4" borderId="106" xfId="0" applyNumberFormat="1" applyFont="1" applyFill="1" applyBorder="1" applyAlignment="1">
      <alignment horizontal="center"/>
    </xf>
    <xf numFmtId="0" fontId="7" fillId="0" borderId="107" xfId="0" applyFont="1" applyBorder="1" applyAlignment="1">
      <alignment horizontal="center"/>
    </xf>
    <xf numFmtId="3" fontId="7" fillId="0" borderId="108" xfId="0" applyNumberFormat="1" applyFont="1" applyBorder="1" applyAlignment="1">
      <alignment horizontal="center"/>
    </xf>
    <xf numFmtId="2" fontId="4" fillId="0" borderId="18" xfId="4" applyNumberFormat="1" applyFont="1" applyFill="1" applyBorder="1" applyAlignment="1" applyProtection="1">
      <protection locked="0"/>
    </xf>
    <xf numFmtId="2" fontId="4" fillId="0" borderId="38" xfId="4" applyNumberFormat="1" applyFont="1" applyFill="1" applyBorder="1" applyAlignment="1" applyProtection="1">
      <protection locked="0"/>
    </xf>
    <xf numFmtId="2" fontId="4" fillId="0" borderId="78" xfId="4" applyNumberFormat="1" applyFont="1" applyFill="1" applyBorder="1" applyAlignment="1" applyProtection="1">
      <protection locked="0"/>
    </xf>
    <xf numFmtId="2" fontId="4" fillId="0" borderId="69" xfId="4" applyNumberFormat="1" applyFont="1" applyFill="1" applyBorder="1" applyAlignment="1" applyProtection="1">
      <protection locked="0"/>
    </xf>
    <xf numFmtId="2" fontId="4" fillId="0" borderId="67" xfId="4" applyNumberFormat="1" applyFont="1" applyFill="1" applyBorder="1" applyAlignment="1" applyProtection="1">
      <protection locked="0"/>
    </xf>
    <xf numFmtId="2" fontId="4" fillId="0" borderId="60" xfId="4" applyNumberFormat="1" applyFont="1" applyFill="1" applyBorder="1" applyAlignment="1" applyProtection="1">
      <protection locked="0"/>
    </xf>
    <xf numFmtId="2" fontId="4" fillId="0" borderId="54" xfId="4" applyNumberFormat="1" applyFont="1" applyFill="1" applyBorder="1" applyAlignment="1" applyProtection="1">
      <protection locked="0"/>
    </xf>
    <xf numFmtId="0" fontId="13" fillId="0" borderId="18" xfId="0" applyFont="1" applyBorder="1" applyAlignment="1">
      <alignment horizontal="center"/>
    </xf>
    <xf numFmtId="0" fontId="13" fillId="0" borderId="19" xfId="0" applyFont="1" applyBorder="1" applyAlignment="1">
      <alignment horizontal="center"/>
    </xf>
    <xf numFmtId="0" fontId="13" fillId="0" borderId="32" xfId="0" applyFont="1" applyBorder="1" applyAlignment="1">
      <alignment horizontal="center"/>
    </xf>
    <xf numFmtId="171" fontId="4" fillId="4" borderId="100" xfId="0" applyNumberFormat="1" applyFont="1" applyFill="1" applyBorder="1"/>
    <xf numFmtId="0" fontId="11" fillId="0" borderId="109"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110" xfId="0" applyFont="1" applyBorder="1" applyAlignment="1">
      <alignment horizontal="center" vertical="center" wrapText="1"/>
    </xf>
    <xf numFmtId="164" fontId="14" fillId="0" borderId="0" xfId="30" applyFont="1" applyAlignment="1">
      <alignment vertical="top"/>
    </xf>
    <xf numFmtId="164" fontId="10" fillId="3" borderId="26" xfId="30" applyFont="1" applyFill="1" applyBorder="1" applyAlignment="1">
      <alignment vertical="center"/>
    </xf>
    <xf numFmtId="168" fontId="4" fillId="0" borderId="111" xfId="34" applyNumberFormat="1" applyFont="1" applyBorder="1"/>
    <xf numFmtId="3" fontId="4" fillId="0" borderId="47" xfId="34" applyNumberFormat="1" applyFont="1" applyBorder="1" applyProtection="1">
      <protection locked="0"/>
    </xf>
    <xf numFmtId="168" fontId="4" fillId="0" borderId="20" xfId="34" applyNumberFormat="1" applyFont="1" applyBorder="1"/>
    <xf numFmtId="3" fontId="4" fillId="0" borderId="56" xfId="34" applyNumberFormat="1" applyFont="1" applyBorder="1" applyProtection="1">
      <protection locked="0"/>
    </xf>
    <xf numFmtId="3" fontId="4" fillId="0" borderId="68" xfId="38" applyNumberFormat="1" applyFont="1" applyBorder="1" applyProtection="1">
      <protection locked="0"/>
    </xf>
    <xf numFmtId="168" fontId="4" fillId="4" borderId="111" xfId="38" applyNumberFormat="1" applyFont="1" applyFill="1" applyBorder="1"/>
    <xf numFmtId="168" fontId="4" fillId="4" borderId="112" xfId="38" applyNumberFormat="1" applyFont="1" applyFill="1" applyBorder="1"/>
    <xf numFmtId="168" fontId="0" fillId="0" borderId="113" xfId="0" applyNumberFormat="1" applyBorder="1"/>
    <xf numFmtId="168" fontId="4" fillId="0" borderId="95" xfId="34" applyNumberFormat="1" applyFont="1" applyBorder="1"/>
    <xf numFmtId="168" fontId="4" fillId="4" borderId="100" xfId="35" applyNumberFormat="1" applyFont="1" applyFill="1" applyBorder="1"/>
    <xf numFmtId="168" fontId="4" fillId="4" borderId="69" xfId="39" applyNumberFormat="1" applyFont="1" applyFill="1" applyBorder="1"/>
    <xf numFmtId="0" fontId="17" fillId="0" borderId="81" xfId="39" applyFont="1" applyBorder="1" applyAlignment="1">
      <alignment horizontal="center"/>
    </xf>
    <xf numFmtId="168" fontId="4" fillId="4" borderId="67" xfId="39" applyNumberFormat="1" applyFont="1" applyFill="1" applyBorder="1"/>
    <xf numFmtId="164" fontId="10" fillId="0" borderId="0" xfId="30" applyFont="1" applyAlignment="1" applyProtection="1">
      <alignment vertical="center"/>
      <protection locked="0"/>
    </xf>
    <xf numFmtId="164" fontId="14" fillId="4" borderId="0" xfId="30" applyFont="1" applyFill="1" applyAlignment="1">
      <alignment vertical="center"/>
    </xf>
    <xf numFmtId="0" fontId="0" fillId="4" borderId="0" xfId="0" applyFill="1"/>
    <xf numFmtId="164" fontId="41" fillId="4" borderId="0" xfId="30" applyFont="1" applyFill="1" applyAlignment="1">
      <alignment vertical="center"/>
    </xf>
    <xf numFmtId="164" fontId="10" fillId="4" borderId="0" xfId="30" applyFont="1" applyFill="1" applyAlignment="1">
      <alignment vertical="center"/>
    </xf>
    <xf numFmtId="164" fontId="10" fillId="4" borderId="0" xfId="30" applyFont="1" applyFill="1" applyAlignment="1">
      <alignment horizontal="left" vertical="center"/>
    </xf>
    <xf numFmtId="164" fontId="19" fillId="4" borderId="0" xfId="30" applyFont="1" applyFill="1" applyAlignment="1">
      <alignment horizontal="left" vertical="center"/>
    </xf>
    <xf numFmtId="164" fontId="19" fillId="4" borderId="0" xfId="30" applyFont="1" applyFill="1" applyAlignment="1">
      <alignment vertical="center"/>
    </xf>
    <xf numFmtId="164" fontId="44" fillId="4" borderId="102" xfId="30" applyFont="1" applyFill="1" applyBorder="1" applyAlignment="1">
      <alignment vertical="center"/>
    </xf>
    <xf numFmtId="164" fontId="10" fillId="0" borderId="0" xfId="30" applyFont="1" applyAlignment="1">
      <alignment vertical="center"/>
    </xf>
    <xf numFmtId="164" fontId="32" fillId="0" borderId="0" xfId="30" applyAlignment="1" applyProtection="1">
      <alignment vertical="center"/>
      <protection locked="0"/>
    </xf>
    <xf numFmtId="164" fontId="19" fillId="2" borderId="26" xfId="30" applyFont="1" applyFill="1" applyBorder="1" applyAlignment="1">
      <alignment horizontal="center" vertical="center"/>
    </xf>
    <xf numFmtId="0" fontId="19" fillId="4" borderId="0" xfId="0" applyFont="1" applyFill="1"/>
    <xf numFmtId="1" fontId="10" fillId="3" borderId="26" xfId="30" applyNumberFormat="1" applyFont="1" applyFill="1" applyBorder="1" applyAlignment="1" applyProtection="1">
      <alignment vertical="center"/>
      <protection locked="0"/>
    </xf>
    <xf numFmtId="164" fontId="19" fillId="4" borderId="0" xfId="30" applyFont="1" applyFill="1" applyAlignment="1">
      <alignment horizontal="center" vertical="center"/>
    </xf>
    <xf numFmtId="0" fontId="0" fillId="4" borderId="0" xfId="0" applyFill="1" applyAlignment="1">
      <alignment vertical="center"/>
    </xf>
    <xf numFmtId="49" fontId="14" fillId="4" borderId="14" xfId="26" applyNumberFormat="1" applyFont="1" applyFill="1" applyBorder="1" applyAlignment="1" applyProtection="1">
      <alignment horizontal="left" vertical="center"/>
      <protection locked="0"/>
    </xf>
    <xf numFmtId="49" fontId="14" fillId="4" borderId="0" xfId="26" applyNumberFormat="1" applyFont="1" applyFill="1" applyAlignment="1" applyProtection="1">
      <alignment horizontal="left" vertical="center"/>
      <protection locked="0"/>
    </xf>
    <xf numFmtId="1" fontId="32" fillId="0" borderId="0" xfId="30" applyNumberFormat="1" applyAlignment="1">
      <alignment vertical="center"/>
    </xf>
    <xf numFmtId="0" fontId="14" fillId="0" borderId="0" xfId="32" applyAlignment="1" applyProtection="1">
      <alignment vertical="center"/>
      <protection locked="0"/>
    </xf>
    <xf numFmtId="0" fontId="10" fillId="4" borderId="0" xfId="0" applyFont="1" applyFill="1"/>
    <xf numFmtId="1" fontId="10" fillId="3" borderId="26" xfId="0" applyNumberFormat="1" applyFont="1" applyFill="1" applyBorder="1" applyAlignment="1" applyProtection="1">
      <alignment vertical="center"/>
      <protection locked="0"/>
    </xf>
    <xf numFmtId="2" fontId="10" fillId="3" borderId="26" xfId="30" applyNumberFormat="1" applyFont="1" applyFill="1" applyBorder="1" applyAlignment="1" applyProtection="1">
      <alignment vertical="center"/>
      <protection locked="0"/>
    </xf>
    <xf numFmtId="0" fontId="56" fillId="4" borderId="0" xfId="0" applyFont="1" applyFill="1" applyAlignment="1">
      <alignment horizontal="center"/>
    </xf>
    <xf numFmtId="0" fontId="57" fillId="4" borderId="0" xfId="0" applyFont="1" applyFill="1" applyAlignment="1">
      <alignment horizontal="center"/>
    </xf>
    <xf numFmtId="167" fontId="0" fillId="4" borderId="0" xfId="0" applyNumberFormat="1" applyFill="1"/>
    <xf numFmtId="0" fontId="58" fillId="4" borderId="0" xfId="0" applyFont="1" applyFill="1"/>
    <xf numFmtId="0" fontId="52" fillId="4" borderId="0" xfId="0" applyFont="1" applyFill="1"/>
    <xf numFmtId="0" fontId="22" fillId="4" borderId="26" xfId="0" applyFont="1" applyFill="1" applyBorder="1" applyAlignment="1">
      <alignment horizontal="center" wrapText="1"/>
    </xf>
    <xf numFmtId="0" fontId="22" fillId="4" borderId="26" xfId="0" applyFont="1" applyFill="1" applyBorder="1" applyAlignment="1">
      <alignment horizontal="center"/>
    </xf>
    <xf numFmtId="0" fontId="22" fillId="4" borderId="69" xfId="0" applyFont="1" applyFill="1" applyBorder="1" applyAlignment="1">
      <alignment horizontal="center" wrapText="1"/>
    </xf>
    <xf numFmtId="0" fontId="22" fillId="4" borderId="67" xfId="0" applyFont="1" applyFill="1" applyBorder="1" applyAlignment="1">
      <alignment horizontal="center"/>
    </xf>
    <xf numFmtId="0" fontId="5" fillId="4" borderId="52" xfId="0" applyFont="1" applyFill="1" applyBorder="1" applyAlignment="1">
      <alignment horizontal="left"/>
    </xf>
    <xf numFmtId="0" fontId="22" fillId="4" borderId="47" xfId="0" applyFont="1" applyFill="1" applyBorder="1" applyAlignment="1">
      <alignment horizontal="right"/>
    </xf>
    <xf numFmtId="164" fontId="6" fillId="0" borderId="0" xfId="30" applyFont="1" applyAlignment="1">
      <alignment horizontal="center" vertical="center"/>
    </xf>
    <xf numFmtId="3" fontId="0" fillId="0" borderId="114" xfId="0" applyNumberFormat="1" applyBorder="1" applyProtection="1">
      <protection locked="0"/>
    </xf>
    <xf numFmtId="3" fontId="0" fillId="0" borderId="59" xfId="0" applyNumberFormat="1" applyBorder="1" applyProtection="1">
      <protection locked="0"/>
    </xf>
    <xf numFmtId="3" fontId="0" fillId="0" borderId="115" xfId="0" applyNumberFormat="1" applyBorder="1" applyProtection="1">
      <protection locked="0"/>
    </xf>
    <xf numFmtId="164" fontId="60" fillId="4" borderId="0" xfId="30" applyFont="1" applyFill="1" applyAlignment="1">
      <alignment vertical="center"/>
    </xf>
    <xf numFmtId="1" fontId="0" fillId="4" borderId="0" xfId="0" applyNumberFormat="1" applyFill="1"/>
    <xf numFmtId="164" fontId="32" fillId="4" borderId="0" xfId="30" applyFill="1" applyAlignment="1">
      <alignment vertical="center"/>
    </xf>
    <xf numFmtId="0" fontId="14" fillId="4" borderId="0" xfId="32" applyFill="1" applyAlignment="1">
      <alignment vertical="center"/>
    </xf>
    <xf numFmtId="164" fontId="51" fillId="4" borderId="0" xfId="30" applyFont="1" applyFill="1" applyAlignment="1">
      <alignment vertical="center"/>
    </xf>
    <xf numFmtId="164" fontId="32" fillId="4" borderId="0" xfId="30" applyFill="1" applyAlignment="1" applyProtection="1">
      <alignment vertical="center"/>
      <protection locked="0"/>
    </xf>
    <xf numFmtId="1" fontId="32" fillId="0" borderId="0" xfId="30" applyNumberFormat="1" applyAlignment="1" applyProtection="1">
      <alignment vertical="center"/>
      <protection locked="0"/>
    </xf>
    <xf numFmtId="1" fontId="14" fillId="3" borderId="26" xfId="30" applyNumberFormat="1" applyFont="1" applyFill="1" applyBorder="1" applyAlignment="1" applyProtection="1">
      <alignment vertical="center"/>
      <protection locked="0"/>
    </xf>
    <xf numFmtId="3" fontId="5" fillId="4" borderId="26" xfId="0" applyNumberFormat="1" applyFont="1" applyFill="1" applyBorder="1" applyProtection="1">
      <protection locked="0"/>
    </xf>
    <xf numFmtId="3" fontId="5" fillId="4" borderId="69" xfId="0" applyNumberFormat="1" applyFont="1" applyFill="1" applyBorder="1" applyProtection="1">
      <protection locked="0"/>
    </xf>
    <xf numFmtId="3" fontId="5" fillId="4" borderId="67" xfId="0" applyNumberFormat="1" applyFont="1" applyFill="1" applyBorder="1" applyProtection="1">
      <protection locked="0"/>
    </xf>
    <xf numFmtId="3" fontId="5" fillId="4" borderId="69" xfId="0" applyNumberFormat="1" applyFont="1" applyFill="1" applyBorder="1" applyAlignment="1" applyProtection="1">
      <alignment horizontal="right"/>
      <protection locked="0"/>
    </xf>
    <xf numFmtId="3" fontId="5" fillId="4" borderId="42" xfId="0" applyNumberFormat="1" applyFont="1" applyFill="1" applyBorder="1" applyProtection="1">
      <protection locked="0"/>
    </xf>
    <xf numFmtId="3" fontId="5" fillId="4" borderId="116" xfId="0" applyNumberFormat="1" applyFont="1" applyFill="1" applyBorder="1" applyProtection="1">
      <protection locked="0"/>
    </xf>
    <xf numFmtId="3" fontId="5" fillId="4" borderId="117" xfId="0" applyNumberFormat="1" applyFont="1" applyFill="1" applyBorder="1" applyProtection="1">
      <protection locked="0"/>
    </xf>
    <xf numFmtId="168" fontId="5" fillId="4" borderId="56" xfId="0" applyNumberFormat="1" applyFont="1" applyFill="1" applyBorder="1" applyAlignment="1">
      <alignment horizontal="right"/>
    </xf>
    <xf numFmtId="168" fontId="5" fillId="4" borderId="41" xfId="0" applyNumberFormat="1" applyFont="1" applyFill="1" applyBorder="1" applyAlignment="1">
      <alignment horizontal="right"/>
    </xf>
    <xf numFmtId="168" fontId="5" fillId="4" borderId="38" xfId="0" applyNumberFormat="1" applyFont="1" applyFill="1" applyBorder="1" applyAlignment="1">
      <alignment horizontal="right"/>
    </xf>
    <xf numFmtId="3" fontId="4" fillId="0" borderId="88" xfId="35" applyNumberFormat="1" applyFont="1" applyBorder="1" applyProtection="1">
      <protection locked="0"/>
    </xf>
    <xf numFmtId="3" fontId="0" fillId="0" borderId="89" xfId="0" applyNumberFormat="1" applyBorder="1" applyProtection="1">
      <protection locked="0"/>
    </xf>
    <xf numFmtId="3" fontId="4" fillId="0" borderId="38" xfId="35" applyNumberFormat="1" applyFont="1" applyBorder="1" applyProtection="1">
      <protection locked="0"/>
    </xf>
    <xf numFmtId="3" fontId="0" fillId="0" borderId="69" xfId="0" applyNumberFormat="1" applyBorder="1" applyProtection="1">
      <protection locked="0"/>
    </xf>
    <xf numFmtId="3" fontId="0" fillId="0" borderId="76" xfId="0" applyNumberFormat="1" applyBorder="1" applyProtection="1">
      <protection locked="0"/>
    </xf>
    <xf numFmtId="168" fontId="0" fillId="0" borderId="93" xfId="0" applyNumberFormat="1" applyBorder="1"/>
    <xf numFmtId="0" fontId="22" fillId="0" borderId="0" xfId="0" applyFont="1" applyAlignment="1">
      <alignment horizontal="left" vertical="center" wrapText="1"/>
    </xf>
    <xf numFmtId="0" fontId="7" fillId="0" borderId="26" xfId="0" applyFont="1" applyBorder="1" applyAlignment="1">
      <alignment horizontal="center" vertical="center"/>
    </xf>
    <xf numFmtId="0" fontId="7" fillId="0" borderId="26" xfId="0" applyFont="1" applyBorder="1" applyAlignment="1">
      <alignment horizontal="center" vertical="center" wrapText="1"/>
    </xf>
    <xf numFmtId="0" fontId="4" fillId="0" borderId="26" xfId="0" applyFont="1" applyBorder="1" applyAlignment="1">
      <alignment horizontal="center" vertical="center" wrapText="1"/>
    </xf>
    <xf numFmtId="0" fontId="20" fillId="0" borderId="26" xfId="0" applyFont="1" applyBorder="1" applyAlignment="1">
      <alignment horizontal="center" vertical="center" wrapText="1"/>
    </xf>
    <xf numFmtId="0" fontId="18" fillId="0" borderId="26" xfId="0" applyFont="1" applyBorder="1" applyAlignment="1">
      <alignment horizontal="center" vertical="center" wrapText="1"/>
    </xf>
    <xf numFmtId="0" fontId="66" fillId="0" borderId="26" xfId="0" applyFont="1" applyBorder="1" applyAlignment="1">
      <alignment horizontal="center" vertical="center" wrapText="1"/>
    </xf>
    <xf numFmtId="170" fontId="4" fillId="0" borderId="26" xfId="0" applyNumberFormat="1" applyFont="1" applyBorder="1" applyAlignment="1">
      <alignment horizontal="center"/>
    </xf>
    <xf numFmtId="170" fontId="4" fillId="0" borderId="26" xfId="4" applyNumberFormat="1" applyFont="1" applyBorder="1" applyAlignment="1"/>
    <xf numFmtId="169" fontId="4" fillId="0" borderId="26" xfId="0" applyNumberFormat="1" applyFont="1" applyBorder="1"/>
    <xf numFmtId="169" fontId="7" fillId="0" borderId="26" xfId="0" applyNumberFormat="1" applyFont="1" applyBorder="1"/>
    <xf numFmtId="169" fontId="67" fillId="0" borderId="26" xfId="0" applyNumberFormat="1" applyFont="1" applyBorder="1"/>
    <xf numFmtId="164" fontId="41" fillId="4" borderId="0" xfId="30" applyFont="1" applyFill="1" applyAlignment="1">
      <alignment vertical="center"/>
    </xf>
    <xf numFmtId="164" fontId="14" fillId="4" borderId="0" xfId="30" applyFont="1" applyFill="1" applyAlignment="1">
      <alignment vertical="center"/>
    </xf>
    <xf numFmtId="164" fontId="41" fillId="4" borderId="102" xfId="30" applyFont="1" applyFill="1" applyBorder="1" applyAlignment="1">
      <alignment vertical="center"/>
    </xf>
    <xf numFmtId="164" fontId="14" fillId="4" borderId="102" xfId="30" applyFont="1" applyFill="1" applyBorder="1" applyAlignment="1">
      <alignment vertical="center"/>
    </xf>
    <xf numFmtId="164" fontId="14" fillId="4" borderId="0" xfId="30" applyFont="1" applyFill="1" applyAlignment="1">
      <alignment horizontal="left" vertical="center"/>
    </xf>
    <xf numFmtId="164" fontId="41" fillId="4" borderId="68" xfId="30" applyFont="1" applyFill="1" applyBorder="1" applyAlignment="1">
      <alignment vertical="center"/>
    </xf>
    <xf numFmtId="164" fontId="14" fillId="4" borderId="68" xfId="30" applyFont="1" applyFill="1" applyBorder="1" applyAlignment="1">
      <alignment vertical="center"/>
    </xf>
    <xf numFmtId="164" fontId="14" fillId="4" borderId="0" xfId="30" applyFont="1" applyFill="1" applyAlignment="1">
      <alignment vertical="top"/>
    </xf>
    <xf numFmtId="164" fontId="14" fillId="3" borderId="26" xfId="30" applyFont="1" applyFill="1" applyBorder="1" applyAlignment="1">
      <alignment vertical="center"/>
    </xf>
    <xf numFmtId="0" fontId="16" fillId="0" borderId="118" xfId="39" applyFont="1" applyBorder="1" applyAlignment="1">
      <alignment horizontal="centerContinuous" vertical="center"/>
    </xf>
    <xf numFmtId="168" fontId="4" fillId="4" borderId="111" xfId="39" applyNumberFormat="1" applyFont="1" applyFill="1" applyBorder="1"/>
    <xf numFmtId="0" fontId="16" fillId="0" borderId="119" xfId="39" applyFont="1" applyBorder="1" applyAlignment="1">
      <alignment horizontal="centerContinuous" vertical="center"/>
    </xf>
    <xf numFmtId="0" fontId="17" fillId="0" borderId="23" xfId="39" applyFont="1" applyBorder="1" applyAlignment="1">
      <alignment horizontal="center"/>
    </xf>
    <xf numFmtId="3" fontId="4" fillId="0" borderId="99" xfId="39" applyNumberFormat="1" applyFont="1" applyBorder="1" applyProtection="1">
      <protection locked="0"/>
    </xf>
    <xf numFmtId="168" fontId="4" fillId="4" borderId="40" xfId="39" applyNumberFormat="1" applyFont="1" applyFill="1" applyBorder="1"/>
    <xf numFmtId="0" fontId="17" fillId="0" borderId="120" xfId="39" applyFont="1" applyBorder="1" applyAlignment="1">
      <alignment horizontal="center"/>
    </xf>
    <xf numFmtId="0" fontId="17" fillId="0" borderId="71" xfId="34" applyFont="1" applyBorder="1" applyAlignment="1">
      <alignment horizontal="center"/>
    </xf>
    <xf numFmtId="0" fontId="17" fillId="0" borderId="121" xfId="34" applyFont="1" applyBorder="1" applyAlignment="1">
      <alignment horizontal="center"/>
    </xf>
    <xf numFmtId="0" fontId="17" fillId="0" borderId="122" xfId="34" applyFont="1" applyBorder="1" applyAlignment="1">
      <alignment horizontal="center"/>
    </xf>
    <xf numFmtId="0" fontId="17" fillId="0" borderId="71" xfId="35" applyFont="1" applyBorder="1" applyAlignment="1">
      <alignment horizontal="center"/>
    </xf>
    <xf numFmtId="0" fontId="17" fillId="0" borderId="121" xfId="35" applyFont="1" applyBorder="1" applyAlignment="1">
      <alignment horizontal="center"/>
    </xf>
    <xf numFmtId="0" fontId="17" fillId="0" borderId="122" xfId="35" applyFont="1" applyBorder="1" applyAlignment="1">
      <alignment horizontal="center"/>
    </xf>
    <xf numFmtId="0" fontId="16" fillId="0" borderId="103" xfId="0" applyFont="1" applyBorder="1" applyAlignment="1">
      <alignment horizontal="center" vertical="center" wrapText="1"/>
    </xf>
    <xf numFmtId="164" fontId="70" fillId="4" borderId="0" xfId="30" applyFont="1" applyFill="1" applyAlignment="1">
      <alignment vertical="center"/>
    </xf>
    <xf numFmtId="49" fontId="14" fillId="3" borderId="52" xfId="30" applyNumberFormat="1" applyFont="1" applyFill="1" applyBorder="1" applyAlignment="1" applyProtection="1">
      <alignment horizontal="left" vertical="center"/>
      <protection locked="0"/>
    </xf>
    <xf numFmtId="49" fontId="14" fillId="3" borderId="26" xfId="30" applyNumberFormat="1" applyFont="1" applyFill="1" applyBorder="1" applyAlignment="1" applyProtection="1">
      <alignment horizontal="left" vertical="center"/>
      <protection locked="0"/>
    </xf>
    <xf numFmtId="49" fontId="14" fillId="3" borderId="41" xfId="26" applyNumberFormat="1" applyFont="1" applyFill="1" applyBorder="1" applyAlignment="1" applyProtection="1">
      <alignment horizontal="left" vertical="center"/>
      <protection locked="0"/>
    </xf>
    <xf numFmtId="49" fontId="14" fillId="3" borderId="52" xfId="0" applyNumberFormat="1" applyFont="1" applyFill="1" applyBorder="1" applyAlignment="1" applyProtection="1">
      <alignment horizontal="left" vertical="center"/>
      <protection locked="0"/>
    </xf>
    <xf numFmtId="49" fontId="14" fillId="3" borderId="26" xfId="26" applyNumberFormat="1" applyFont="1" applyFill="1" applyBorder="1" applyAlignment="1" applyProtection="1">
      <alignment horizontal="left" vertical="center"/>
      <protection locked="0"/>
    </xf>
    <xf numFmtId="49" fontId="9" fillId="3" borderId="49" xfId="1" applyNumberFormat="1" applyFill="1" applyBorder="1" applyAlignment="1" applyProtection="1">
      <alignment horizontal="left" vertical="center"/>
      <protection locked="0"/>
    </xf>
    <xf numFmtId="49" fontId="14" fillId="3" borderId="26" xfId="0" applyNumberFormat="1" applyFont="1" applyFill="1" applyBorder="1" applyAlignment="1" applyProtection="1">
      <alignment horizontal="left"/>
      <protection locked="0"/>
    </xf>
    <xf numFmtId="164" fontId="10" fillId="4" borderId="0" xfId="30" applyFont="1" applyFill="1" applyAlignment="1">
      <alignment vertical="center" wrapText="1"/>
    </xf>
    <xf numFmtId="0" fontId="7" fillId="0" borderId="60" xfId="0" applyFont="1" applyBorder="1" applyAlignment="1">
      <alignment horizontal="center" vertical="center" wrapText="1"/>
    </xf>
    <xf numFmtId="0" fontId="11" fillId="0" borderId="60" xfId="0" applyFont="1" applyBorder="1" applyAlignment="1">
      <alignment horizontal="center" wrapText="1"/>
    </xf>
    <xf numFmtId="0" fontId="4" fillId="0" borderId="60" xfId="0" applyFont="1" applyBorder="1" applyAlignment="1">
      <alignment horizontal="center"/>
    </xf>
    <xf numFmtId="0" fontId="4" fillId="0" borderId="123" xfId="0" applyFont="1" applyBorder="1" applyAlignment="1">
      <alignment horizontal="left"/>
    </xf>
    <xf numFmtId="3" fontId="4" fillId="4" borderId="42" xfId="0" applyNumberFormat="1" applyFont="1" applyFill="1" applyBorder="1"/>
    <xf numFmtId="0" fontId="4" fillId="0" borderId="124" xfId="0" applyFont="1" applyBorder="1" applyAlignment="1">
      <alignment horizontal="center"/>
    </xf>
    <xf numFmtId="0" fontId="4" fillId="0" borderId="94" xfId="39" applyFont="1" applyBorder="1" applyAlignment="1">
      <alignment horizontal="center"/>
    </xf>
    <xf numFmtId="0" fontId="17" fillId="0" borderId="103" xfId="0" applyFont="1" applyBorder="1" applyAlignment="1">
      <alignment horizontal="center" vertical="center" wrapText="1"/>
    </xf>
    <xf numFmtId="164" fontId="19" fillId="4" borderId="0" xfId="30" applyFont="1" applyFill="1" applyAlignment="1">
      <alignment horizontal="left" vertical="center" wrapText="1"/>
    </xf>
    <xf numFmtId="0" fontId="12" fillId="0" borderId="26" xfId="0" applyFont="1" applyBorder="1" applyAlignment="1">
      <alignment horizontal="center" vertical="center" wrapText="1"/>
    </xf>
    <xf numFmtId="0" fontId="4" fillId="0" borderId="35" xfId="0" applyFont="1" applyBorder="1" applyAlignment="1">
      <alignment horizontal="centerContinuous" vertical="center" wrapText="1"/>
    </xf>
    <xf numFmtId="0" fontId="28" fillId="0" borderId="26" xfId="0" applyFont="1" applyBorder="1"/>
    <xf numFmtId="0" fontId="110" fillId="0" borderId="26" xfId="0" applyFont="1" applyBorder="1"/>
    <xf numFmtId="164" fontId="41" fillId="5" borderId="0" xfId="30" applyFont="1" applyFill="1" applyAlignment="1">
      <alignment vertical="center"/>
    </xf>
    <xf numFmtId="164" fontId="48" fillId="5" borderId="0" xfId="30" applyFont="1" applyFill="1" applyAlignment="1">
      <alignment vertical="center"/>
    </xf>
    <xf numFmtId="164" fontId="48" fillId="6" borderId="26" xfId="30" applyFont="1" applyFill="1" applyBorder="1" applyAlignment="1">
      <alignment vertical="center"/>
    </xf>
    <xf numFmtId="1" fontId="10" fillId="6" borderId="26" xfId="30" applyNumberFormat="1" applyFont="1" applyFill="1" applyBorder="1" applyAlignment="1">
      <alignment vertical="center"/>
    </xf>
    <xf numFmtId="1" fontId="10" fillId="5" borderId="0" xfId="30" applyNumberFormat="1" applyFont="1" applyFill="1" applyAlignment="1">
      <alignment vertical="center"/>
    </xf>
    <xf numFmtId="0" fontId="11" fillId="0" borderId="84" xfId="0" applyFont="1" applyBorder="1" applyAlignment="1">
      <alignment horizontal="center" vertical="center" wrapText="1"/>
    </xf>
    <xf numFmtId="0" fontId="11" fillId="0" borderId="125" xfId="0" applyFont="1" applyBorder="1" applyAlignment="1">
      <alignment horizontal="center" vertical="center" wrapText="1"/>
    </xf>
    <xf numFmtId="0" fontId="11" fillId="0" borderId="126" xfId="0" applyFont="1" applyBorder="1" applyAlignment="1">
      <alignment horizontal="center" vertical="center" wrapText="1"/>
    </xf>
    <xf numFmtId="0" fontId="11" fillId="0" borderId="127" xfId="0" applyFont="1" applyBorder="1" applyAlignment="1">
      <alignment horizontal="center" vertical="center" wrapText="1"/>
    </xf>
    <xf numFmtId="0" fontId="4" fillId="0" borderId="45" xfId="0" applyFont="1" applyBorder="1" applyAlignment="1">
      <alignment horizontal="center"/>
    </xf>
    <xf numFmtId="0" fontId="4" fillId="0" borderId="31" xfId="0" applyFont="1" applyBorder="1" applyAlignment="1">
      <alignment horizontal="justify" wrapText="1"/>
    </xf>
    <xf numFmtId="0" fontId="4" fillId="0" borderId="39" xfId="0" applyFont="1" applyBorder="1" applyAlignment="1">
      <alignment horizontal="justify" wrapText="1"/>
    </xf>
    <xf numFmtId="164" fontId="48" fillId="4" borderId="128" xfId="30" applyFont="1" applyFill="1" applyBorder="1" applyAlignment="1">
      <alignment horizontal="left" vertical="center"/>
    </xf>
    <xf numFmtId="164" fontId="73" fillId="4" borderId="0" xfId="30" applyFont="1" applyFill="1" applyAlignment="1">
      <alignment vertical="center"/>
    </xf>
    <xf numFmtId="0" fontId="4" fillId="0" borderId="123" xfId="0" applyFont="1" applyBorder="1" applyAlignment="1">
      <alignment horizontal="justify" wrapText="1"/>
    </xf>
    <xf numFmtId="164" fontId="19" fillId="0" borderId="0" xfId="30" applyFont="1" applyAlignment="1">
      <alignment vertical="center" wrapText="1"/>
    </xf>
    <xf numFmtId="0" fontId="10" fillId="0" borderId="0" xfId="28" applyFont="1" applyAlignment="1">
      <alignment vertical="center"/>
    </xf>
    <xf numFmtId="164" fontId="10" fillId="0" borderId="0" xfId="30" applyFont="1" applyAlignment="1">
      <alignment horizontal="right" vertical="center"/>
    </xf>
    <xf numFmtId="164" fontId="63" fillId="0" borderId="0" xfId="30" applyFont="1" applyAlignment="1">
      <alignment horizontal="left" vertical="center"/>
    </xf>
    <xf numFmtId="164" fontId="63" fillId="0" borderId="0" xfId="30" applyFont="1" applyAlignment="1">
      <alignment horizontal="right" vertical="center"/>
    </xf>
    <xf numFmtId="164" fontId="63" fillId="0" borderId="0" xfId="30" applyFont="1" applyAlignment="1">
      <alignment vertical="center"/>
    </xf>
    <xf numFmtId="0" fontId="4" fillId="0" borderId="68" xfId="0" applyFont="1" applyBorder="1" applyAlignment="1">
      <alignment horizontal="centerContinuous" vertical="center"/>
    </xf>
    <xf numFmtId="0" fontId="4" fillId="0" borderId="75" xfId="0" applyFont="1" applyBorder="1" applyAlignment="1">
      <alignment horizontal="centerContinuous" vertical="center"/>
    </xf>
    <xf numFmtId="1" fontId="14" fillId="2" borderId="26" xfId="30" applyNumberFormat="1" applyFont="1" applyFill="1" applyBorder="1" applyAlignment="1">
      <alignment vertical="center"/>
    </xf>
    <xf numFmtId="164" fontId="49" fillId="0" borderId="68" xfId="30" applyFont="1" applyBorder="1" applyAlignment="1">
      <alignment vertical="center" wrapText="1"/>
    </xf>
    <xf numFmtId="164" fontId="74" fillId="0" borderId="68" xfId="30" applyFont="1" applyBorder="1" applyAlignment="1">
      <alignment vertical="center" wrapText="1"/>
    </xf>
    <xf numFmtId="0" fontId="11" fillId="0" borderId="50" xfId="0" applyFont="1" applyBorder="1" applyAlignment="1">
      <alignment horizontal="center" vertical="center" wrapText="1"/>
    </xf>
    <xf numFmtId="0" fontId="7" fillId="0" borderId="60" xfId="0" applyFont="1" applyBorder="1" applyAlignment="1">
      <alignment horizontal="center" wrapText="1"/>
    </xf>
    <xf numFmtId="0" fontId="7" fillId="0" borderId="92" xfId="0" applyFont="1" applyBorder="1" applyAlignment="1">
      <alignment horizontal="center" wrapText="1"/>
    </xf>
    <xf numFmtId="0" fontId="7" fillId="0" borderId="124" xfId="0" applyFont="1" applyBorder="1" applyAlignment="1">
      <alignment horizontal="center" wrapText="1"/>
    </xf>
    <xf numFmtId="164" fontId="74" fillId="0" borderId="118" xfId="30" applyFont="1" applyBorder="1" applyAlignment="1">
      <alignment vertical="center" wrapText="1"/>
    </xf>
    <xf numFmtId="3" fontId="4" fillId="0" borderId="69" xfId="35" applyNumberFormat="1" applyFont="1" applyBorder="1" applyProtection="1">
      <protection locked="0"/>
    </xf>
    <xf numFmtId="3" fontId="4" fillId="0" borderId="67" xfId="35" applyNumberFormat="1" applyFont="1" applyBorder="1" applyProtection="1">
      <protection locked="0"/>
    </xf>
    <xf numFmtId="3" fontId="4" fillId="0" borderId="129" xfId="35" applyNumberFormat="1" applyFont="1" applyBorder="1" applyProtection="1">
      <protection locked="0"/>
    </xf>
    <xf numFmtId="3" fontId="4" fillId="0" borderId="49" xfId="35" applyNumberFormat="1" applyFont="1" applyBorder="1" applyProtection="1">
      <protection locked="0"/>
    </xf>
    <xf numFmtId="3" fontId="4" fillId="0" borderId="26" xfId="0" applyNumberFormat="1" applyFont="1" applyBorder="1" applyAlignment="1">
      <alignment horizontal="center"/>
    </xf>
    <xf numFmtId="3" fontId="4" fillId="0" borderId="45" xfId="0" applyNumberFormat="1" applyFont="1" applyBorder="1" applyAlignment="1">
      <alignment horizontal="center"/>
    </xf>
    <xf numFmtId="3" fontId="4" fillId="0" borderId="26" xfId="4" applyNumberFormat="1" applyFont="1" applyBorder="1" applyAlignment="1"/>
    <xf numFmtId="0" fontId="111" fillId="0" borderId="0" xfId="0" applyFont="1" applyAlignment="1">
      <alignment horizontal="left" vertical="top"/>
    </xf>
    <xf numFmtId="49" fontId="14" fillId="0" borderId="26" xfId="30" applyNumberFormat="1" applyFont="1" applyBorder="1" applyAlignment="1" applyProtection="1">
      <alignment horizontal="left" vertical="center"/>
      <protection locked="0"/>
    </xf>
    <xf numFmtId="49" fontId="9" fillId="0" borderId="49" xfId="1" applyNumberFormat="1" applyFill="1" applyBorder="1" applyAlignment="1" applyProtection="1">
      <alignment horizontal="left" vertical="center"/>
      <protection locked="0"/>
    </xf>
    <xf numFmtId="49" fontId="14" fillId="0" borderId="26" xfId="0" applyNumberFormat="1" applyFont="1" applyBorder="1" applyAlignment="1" applyProtection="1">
      <alignment horizontal="left"/>
      <protection locked="0"/>
    </xf>
    <xf numFmtId="0" fontId="4" fillId="0" borderId="26" xfId="0" applyFont="1" applyBorder="1" applyAlignment="1">
      <alignment horizontal="justify" vertical="center" wrapText="1"/>
    </xf>
    <xf numFmtId="0" fontId="7" fillId="7" borderId="62" xfId="0" applyFont="1" applyFill="1" applyBorder="1" applyAlignment="1">
      <alignment horizontal="center" vertical="center"/>
    </xf>
    <xf numFmtId="0" fontId="7" fillId="7" borderId="63" xfId="0" applyFont="1" applyFill="1" applyBorder="1" applyAlignment="1">
      <alignment horizontal="center" vertical="center" wrapText="1"/>
    </xf>
    <xf numFmtId="0" fontId="7" fillId="7" borderId="64" xfId="0" applyFont="1" applyFill="1" applyBorder="1" applyAlignment="1">
      <alignment horizontal="center" vertical="center" wrapText="1"/>
    </xf>
    <xf numFmtId="0" fontId="19" fillId="0" borderId="62" xfId="0" applyFont="1" applyBorder="1" applyAlignment="1">
      <alignment horizontal="center" vertical="center" wrapText="1"/>
    </xf>
    <xf numFmtId="3" fontId="19" fillId="0" borderId="63" xfId="0" applyNumberFormat="1" applyFont="1" applyBorder="1" applyAlignment="1">
      <alignment vertical="center"/>
    </xf>
    <xf numFmtId="0" fontId="0" fillId="0" borderId="106" xfId="0" applyBorder="1"/>
    <xf numFmtId="0" fontId="0" fillId="0" borderId="110" xfId="0" applyBorder="1"/>
    <xf numFmtId="0" fontId="10" fillId="7" borderId="64" xfId="0" applyFont="1" applyFill="1" applyBorder="1" applyAlignment="1">
      <alignment horizontal="center" vertical="center" wrapText="1"/>
    </xf>
    <xf numFmtId="0" fontId="10" fillId="7" borderId="64" xfId="0" applyFont="1" applyFill="1" applyBorder="1" applyAlignment="1">
      <alignment horizontal="center" vertical="center"/>
    </xf>
    <xf numFmtId="0" fontId="112" fillId="0" borderId="0" xfId="0" applyFont="1"/>
    <xf numFmtId="4" fontId="4" fillId="0" borderId="39" xfId="0" applyNumberFormat="1" applyFont="1" applyBorder="1" applyAlignment="1">
      <alignment horizontal="justify"/>
    </xf>
    <xf numFmtId="0" fontId="4" fillId="0" borderId="39" xfId="0" applyFont="1" applyBorder="1" applyAlignment="1">
      <alignment horizontal="justify"/>
    </xf>
    <xf numFmtId="164" fontId="14" fillId="0" borderId="0" xfId="30" applyFont="1" applyAlignment="1">
      <alignment horizontal="left" vertical="center"/>
    </xf>
    <xf numFmtId="164" fontId="14" fillId="0" borderId="0" xfId="30" applyFont="1" applyAlignment="1">
      <alignment vertical="center"/>
    </xf>
    <xf numFmtId="164" fontId="6" fillId="0" borderId="26" xfId="30" applyFont="1" applyBorder="1" applyAlignment="1">
      <alignment horizontal="center" vertical="center"/>
    </xf>
    <xf numFmtId="164" fontId="14" fillId="4" borderId="0" xfId="30" applyFont="1" applyFill="1" applyAlignment="1">
      <alignment vertical="center" wrapText="1"/>
    </xf>
    <xf numFmtId="164" fontId="14" fillId="5" borderId="0" xfId="30" applyFont="1" applyFill="1" applyAlignment="1">
      <alignment vertical="center"/>
    </xf>
    <xf numFmtId="0" fontId="4" fillId="0" borderId="0" xfId="0" applyFont="1" applyAlignment="1">
      <alignment horizontal="center" vertical="top"/>
    </xf>
    <xf numFmtId="0" fontId="17" fillId="0" borderId="0" xfId="0" applyFont="1" applyAlignment="1">
      <alignment horizontal="center" vertical="top"/>
    </xf>
    <xf numFmtId="168" fontId="4" fillId="8" borderId="109" xfId="0" applyNumberFormat="1" applyFont="1" applyFill="1" applyBorder="1"/>
    <xf numFmtId="168" fontId="4" fillId="8" borderId="110" xfId="0" applyNumberFormat="1" applyFont="1" applyFill="1" applyBorder="1"/>
    <xf numFmtId="168" fontId="4" fillId="8" borderId="39" xfId="0" applyNumberFormat="1" applyFont="1" applyFill="1" applyBorder="1"/>
    <xf numFmtId="168" fontId="4" fillId="8" borderId="60" xfId="0" applyNumberFormat="1" applyFont="1" applyFill="1" applyBorder="1"/>
    <xf numFmtId="168" fontId="4" fillId="8" borderId="123" xfId="0" applyNumberFormat="1" applyFont="1" applyFill="1" applyBorder="1"/>
    <xf numFmtId="168" fontId="4" fillId="8" borderId="124" xfId="0" applyNumberFormat="1" applyFont="1" applyFill="1" applyBorder="1"/>
    <xf numFmtId="168" fontId="4" fillId="8" borderId="65" xfId="0" applyNumberFormat="1" applyFont="1" applyFill="1" applyBorder="1"/>
    <xf numFmtId="168" fontId="4" fillId="8" borderId="130" xfId="0" applyNumberFormat="1" applyFont="1" applyFill="1" applyBorder="1"/>
    <xf numFmtId="0" fontId="4" fillId="8" borderId="29" xfId="0" applyFont="1" applyFill="1" applyBorder="1"/>
    <xf numFmtId="0" fontId="4" fillId="8" borderId="27" xfId="0" applyFont="1" applyFill="1" applyBorder="1"/>
    <xf numFmtId="0" fontId="7" fillId="8" borderId="131" xfId="0" applyFont="1" applyFill="1" applyBorder="1" applyAlignment="1">
      <alignment horizontal="centerContinuous" vertical="center" wrapText="1"/>
    </xf>
    <xf numFmtId="0" fontId="7" fillId="8" borderId="35" xfId="0" applyFont="1" applyFill="1" applyBorder="1" applyAlignment="1">
      <alignment horizontal="centerContinuous" vertical="center" wrapText="1"/>
    </xf>
    <xf numFmtId="0" fontId="17" fillId="8" borderId="13" xfId="0" applyFont="1" applyFill="1" applyBorder="1" applyAlignment="1">
      <alignment horizontal="center"/>
    </xf>
    <xf numFmtId="0" fontId="17" fillId="8" borderId="32" xfId="0" applyFont="1" applyFill="1" applyBorder="1" applyAlignment="1">
      <alignment horizontal="center"/>
    </xf>
    <xf numFmtId="0" fontId="113" fillId="0" borderId="0" xfId="0" applyFont="1" applyAlignment="1">
      <alignment horizontal="center" vertical="center"/>
    </xf>
    <xf numFmtId="1" fontId="14" fillId="5" borderId="0" xfId="30" applyNumberFormat="1" applyFont="1" applyFill="1" applyAlignment="1">
      <alignment vertical="center"/>
    </xf>
    <xf numFmtId="1" fontId="0" fillId="0" borderId="0" xfId="0" applyNumberFormat="1"/>
    <xf numFmtId="0" fontId="3" fillId="0" borderId="0" xfId="0" applyFont="1" applyAlignment="1">
      <alignment horizontal="right" vertical="top"/>
    </xf>
    <xf numFmtId="0" fontId="19" fillId="0" borderId="0" xfId="0" applyFont="1" applyAlignment="1">
      <alignment wrapText="1"/>
    </xf>
    <xf numFmtId="0" fontId="14" fillId="0" borderId="109" xfId="0" applyFont="1" applyBorder="1" applyAlignment="1">
      <alignment horizontal="left" vertical="center" wrapText="1"/>
    </xf>
    <xf numFmtId="3" fontId="4" fillId="4" borderId="106" xfId="0" applyNumberFormat="1" applyFont="1" applyFill="1" applyBorder="1" applyAlignment="1">
      <alignment horizontal="center" vertical="center"/>
    </xf>
    <xf numFmtId="0" fontId="14" fillId="0" borderId="39" xfId="0" applyFont="1" applyBorder="1" applyAlignment="1">
      <alignment horizontal="left" vertical="center" wrapText="1"/>
    </xf>
    <xf numFmtId="3" fontId="4" fillId="4" borderId="26" xfId="0" applyNumberFormat="1" applyFont="1" applyFill="1" applyBorder="1" applyAlignment="1">
      <alignment horizontal="center" vertical="center"/>
    </xf>
    <xf numFmtId="0" fontId="14" fillId="0" borderId="123" xfId="0" applyFont="1" applyBorder="1" applyAlignment="1">
      <alignment horizontal="left" vertical="center" wrapText="1"/>
    </xf>
    <xf numFmtId="3" fontId="4" fillId="4" borderId="42" xfId="0" applyNumberFormat="1" applyFont="1" applyFill="1" applyBorder="1" applyAlignment="1">
      <alignment horizontal="center" vertical="center"/>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4" xfId="0" applyFont="1" applyBorder="1" applyAlignment="1">
      <alignment horizontal="center" vertical="center" wrapText="1"/>
    </xf>
    <xf numFmtId="3" fontId="4" fillId="4" borderId="41" xfId="0" applyNumberFormat="1" applyFont="1" applyFill="1" applyBorder="1" applyAlignment="1">
      <alignment horizontal="center" vertical="center"/>
    </xf>
    <xf numFmtId="3" fontId="4" fillId="0" borderId="41" xfId="0" applyNumberFormat="1" applyFont="1" applyBorder="1" applyAlignment="1">
      <alignment horizontal="center" vertical="center"/>
    </xf>
    <xf numFmtId="3" fontId="4" fillId="0" borderId="42" xfId="0" applyNumberFormat="1" applyFont="1" applyBorder="1" applyAlignment="1">
      <alignment horizontal="center" vertical="center"/>
    </xf>
    <xf numFmtId="3" fontId="14" fillId="0" borderId="26" xfId="0" applyNumberFormat="1" applyFont="1" applyBorder="1" applyAlignment="1">
      <alignment vertical="center"/>
    </xf>
    <xf numFmtId="3" fontId="14" fillId="0" borderId="41" xfId="0" applyNumberFormat="1" applyFont="1" applyBorder="1" applyProtection="1">
      <protection locked="0"/>
    </xf>
    <xf numFmtId="3" fontId="14" fillId="0" borderId="26" xfId="0" applyNumberFormat="1" applyFont="1" applyBorder="1" applyProtection="1">
      <protection locked="0"/>
    </xf>
    <xf numFmtId="3" fontId="14" fillId="0" borderId="42" xfId="0" applyNumberFormat="1" applyFont="1" applyBorder="1" applyAlignment="1">
      <alignment vertical="center"/>
    </xf>
    <xf numFmtId="0" fontId="7" fillId="7" borderId="63" xfId="0" applyFont="1" applyFill="1" applyBorder="1" applyAlignment="1">
      <alignment horizontal="center" vertical="center" wrapText="1"/>
    </xf>
    <xf numFmtId="167" fontId="32" fillId="4" borderId="128" xfId="30" applyNumberFormat="1" applyFill="1" applyBorder="1" applyAlignment="1">
      <alignment horizontal="left" vertical="center"/>
    </xf>
    <xf numFmtId="167" fontId="32" fillId="4" borderId="132" xfId="30" applyNumberFormat="1" applyFill="1" applyBorder="1" applyAlignment="1">
      <alignment horizontal="left" vertical="center"/>
    </xf>
    <xf numFmtId="164" fontId="32" fillId="4" borderId="128" xfId="30" applyFill="1" applyBorder="1" applyAlignment="1">
      <alignment horizontal="left" vertical="center"/>
    </xf>
    <xf numFmtId="164" fontId="10" fillId="4" borderId="128" xfId="30" applyFont="1" applyFill="1" applyBorder="1" applyAlignment="1">
      <alignment horizontal="left" vertical="center"/>
    </xf>
    <xf numFmtId="0" fontId="0" fillId="4" borderId="128" xfId="0" applyFill="1" applyBorder="1" applyAlignment="1">
      <alignment horizontal="left" vertical="center"/>
    </xf>
    <xf numFmtId="164" fontId="51" fillId="4" borderId="128" xfId="30" applyFont="1" applyFill="1" applyBorder="1" applyAlignment="1">
      <alignment horizontal="left" vertical="center" wrapText="1"/>
    </xf>
    <xf numFmtId="164" fontId="51" fillId="4" borderId="128" xfId="30" applyFont="1" applyFill="1" applyBorder="1" applyAlignment="1">
      <alignment horizontal="left" vertical="center"/>
    </xf>
    <xf numFmtId="0" fontId="48" fillId="5" borderId="128" xfId="0" applyFont="1" applyFill="1" applyBorder="1" applyAlignment="1">
      <alignment horizontal="left" vertical="center"/>
    </xf>
    <xf numFmtId="164" fontId="32" fillId="4" borderId="48" xfId="30" applyFill="1" applyBorder="1" applyAlignment="1">
      <alignment horizontal="left" vertical="center"/>
    </xf>
    <xf numFmtId="164" fontId="32" fillId="4" borderId="0" xfId="30" applyFill="1" applyAlignment="1">
      <alignment horizontal="left" vertical="center"/>
    </xf>
    <xf numFmtId="164" fontId="51" fillId="5" borderId="128" xfId="30" applyFont="1" applyFill="1" applyBorder="1" applyAlignment="1">
      <alignment horizontal="left" vertical="center" wrapText="1"/>
    </xf>
    <xf numFmtId="164" fontId="19" fillId="5" borderId="0" xfId="30" applyFont="1" applyFill="1" applyAlignment="1">
      <alignment horizontal="left" vertical="center" wrapText="1"/>
    </xf>
    <xf numFmtId="164" fontId="14" fillId="5" borderId="0" xfId="30" applyFont="1" applyFill="1" applyAlignment="1">
      <alignment vertical="center" wrapText="1"/>
    </xf>
    <xf numFmtId="164" fontId="48" fillId="4" borderId="14" xfId="30" applyFont="1" applyFill="1" applyBorder="1" applyAlignment="1">
      <alignment horizontal="left" vertical="center"/>
    </xf>
    <xf numFmtId="0" fontId="48" fillId="5" borderId="128" xfId="8" applyFont="1" applyFill="1" applyBorder="1" applyAlignment="1">
      <alignment horizontal="left" vertical="center"/>
    </xf>
    <xf numFmtId="164" fontId="14" fillId="3" borderId="45" xfId="30" applyFont="1" applyFill="1" applyBorder="1" applyAlignment="1">
      <alignment vertical="center"/>
    </xf>
    <xf numFmtId="164" fontId="51" fillId="4" borderId="132" xfId="30" applyFont="1" applyFill="1" applyBorder="1" applyAlignment="1">
      <alignment horizontal="left" vertical="center"/>
    </xf>
    <xf numFmtId="0" fontId="78"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4" fillId="0" borderId="41" xfId="0" applyFont="1" applyBorder="1" applyAlignment="1">
      <alignment horizontal="center"/>
    </xf>
    <xf numFmtId="0" fontId="80" fillId="0" borderId="0" xfId="0" applyFont="1" applyAlignment="1">
      <alignment horizontal="left" vertical="center"/>
    </xf>
    <xf numFmtId="0" fontId="46" fillId="0" borderId="0" xfId="0" applyFont="1" applyAlignment="1">
      <alignment horizontal="center" vertical="center" wrapText="1"/>
    </xf>
    <xf numFmtId="3" fontId="4" fillId="0" borderId="26" xfId="0" quotePrefix="1" applyNumberFormat="1" applyFont="1" applyBorder="1"/>
    <xf numFmtId="0" fontId="4" fillId="0" borderId="30" xfId="0" applyFont="1" applyBorder="1" applyAlignment="1">
      <alignment horizontal="justify"/>
    </xf>
    <xf numFmtId="1" fontId="80" fillId="0" borderId="0" xfId="0" applyNumberFormat="1" applyFont="1" applyAlignment="1">
      <alignment vertical="center"/>
    </xf>
    <xf numFmtId="40" fontId="4" fillId="4" borderId="106" xfId="4" applyFont="1" applyFill="1" applyBorder="1" applyAlignment="1">
      <alignment horizontal="center"/>
    </xf>
    <xf numFmtId="40" fontId="4" fillId="4" borderId="26" xfId="4" applyFont="1" applyFill="1" applyBorder="1" applyAlignment="1">
      <alignment horizontal="center"/>
    </xf>
    <xf numFmtId="40" fontId="4" fillId="4" borderId="42" xfId="4" applyFont="1" applyFill="1" applyBorder="1" applyAlignment="1">
      <alignment horizontal="center"/>
    </xf>
    <xf numFmtId="164" fontId="82" fillId="4" borderId="0" xfId="30" applyFont="1" applyFill="1" applyAlignment="1">
      <alignment vertical="center"/>
    </xf>
    <xf numFmtId="0" fontId="114" fillId="0" borderId="0" xfId="0" applyFont="1"/>
    <xf numFmtId="0" fontId="115" fillId="0" borderId="0" xfId="0" applyFont="1"/>
    <xf numFmtId="0" fontId="114" fillId="0" borderId="0" xfId="34" applyFont="1"/>
    <xf numFmtId="0" fontId="114" fillId="0" borderId="0" xfId="35" applyFont="1"/>
    <xf numFmtId="0" fontId="114" fillId="0" borderId="0" xfId="36" applyFont="1"/>
    <xf numFmtId="0" fontId="114" fillId="0" borderId="0" xfId="37" applyFont="1"/>
    <xf numFmtId="0" fontId="116" fillId="0" borderId="0" xfId="38" applyFont="1"/>
    <xf numFmtId="168" fontId="4" fillId="4" borderId="89" xfId="39" applyNumberFormat="1" applyFont="1" applyFill="1" applyBorder="1"/>
    <xf numFmtId="168" fontId="4" fillId="4" borderId="88" xfId="39" applyNumberFormat="1" applyFont="1" applyFill="1" applyBorder="1"/>
    <xf numFmtId="0" fontId="114" fillId="0" borderId="0" xfId="39" applyFont="1"/>
    <xf numFmtId="0" fontId="7" fillId="9" borderId="37" xfId="34" applyFont="1" applyFill="1" applyBorder="1" applyAlignment="1">
      <alignment horizontal="center"/>
    </xf>
    <xf numFmtId="0" fontId="7" fillId="5" borderId="37" xfId="34" applyFont="1" applyFill="1" applyBorder="1" applyAlignment="1">
      <alignment horizontal="center"/>
    </xf>
    <xf numFmtId="0" fontId="7" fillId="9" borderId="77" xfId="34" applyFont="1" applyFill="1" applyBorder="1" applyAlignment="1">
      <alignment horizontal="center"/>
    </xf>
    <xf numFmtId="3" fontId="14" fillId="4" borderId="26" xfId="0" applyNumberFormat="1" applyFont="1" applyFill="1" applyBorder="1" applyProtection="1">
      <protection locked="0"/>
    </xf>
    <xf numFmtId="0" fontId="6" fillId="0" borderId="62" xfId="0" applyFont="1" applyBorder="1" applyAlignment="1">
      <alignment horizontal="right" vertical="center"/>
    </xf>
    <xf numFmtId="3" fontId="14" fillId="4" borderId="39" xfId="0" applyNumberFormat="1" applyFont="1" applyFill="1" applyBorder="1" applyProtection="1">
      <protection locked="0"/>
    </xf>
    <xf numFmtId="3" fontId="14" fillId="4" borderId="60" xfId="0" applyNumberFormat="1" applyFont="1" applyFill="1" applyBorder="1" applyProtection="1">
      <protection locked="0"/>
    </xf>
    <xf numFmtId="3" fontId="14" fillId="4" borderId="92" xfId="0" applyNumberFormat="1" applyFont="1" applyFill="1" applyBorder="1" applyProtection="1">
      <protection locked="0"/>
    </xf>
    <xf numFmtId="0" fontId="19" fillId="4" borderId="0" xfId="0" applyFont="1" applyFill="1" applyAlignment="1">
      <alignment horizontal="center" vertical="center" wrapText="1"/>
    </xf>
    <xf numFmtId="3" fontId="14" fillId="4" borderId="0" xfId="0" applyNumberFormat="1" applyFont="1" applyFill="1" applyProtection="1">
      <protection locked="0"/>
    </xf>
    <xf numFmtId="171" fontId="14" fillId="0" borderId="0" xfId="4" applyNumberFormat="1" applyFont="1" applyFill="1" applyBorder="1" applyAlignment="1"/>
    <xf numFmtId="0" fontId="83" fillId="0" borderId="39" xfId="0" applyFont="1" applyBorder="1" applyAlignment="1">
      <alignment horizontal="center"/>
    </xf>
    <xf numFmtId="0" fontId="83" fillId="0" borderId="26" xfId="0" applyFont="1" applyBorder="1" applyAlignment="1">
      <alignment horizontal="center"/>
    </xf>
    <xf numFmtId="0" fontId="83" fillId="0" borderId="60" xfId="0" applyFont="1" applyBorder="1" applyAlignment="1">
      <alignment horizontal="center"/>
    </xf>
    <xf numFmtId="0" fontId="83" fillId="0" borderId="0" xfId="0" applyFont="1" applyAlignment="1">
      <alignment horizontal="center"/>
    </xf>
    <xf numFmtId="1" fontId="12" fillId="0" borderId="39" xfId="0" applyNumberFormat="1" applyFont="1" applyBorder="1" applyAlignment="1">
      <alignment horizontal="center" vertical="center" wrapText="1"/>
    </xf>
    <xf numFmtId="0" fontId="12" fillId="0" borderId="60" xfId="0" applyFont="1" applyBorder="1" applyAlignment="1">
      <alignment horizontal="center" vertical="center" wrapText="1"/>
    </xf>
    <xf numFmtId="0" fontId="12" fillId="0" borderId="39" xfId="0" applyFont="1" applyBorder="1" applyAlignment="1">
      <alignment horizontal="center" vertical="center" wrapText="1"/>
    </xf>
    <xf numFmtId="0" fontId="19" fillId="0" borderId="109" xfId="0" applyFont="1" applyBorder="1" applyAlignment="1">
      <alignment horizontal="center" vertical="center"/>
    </xf>
    <xf numFmtId="0" fontId="19" fillId="0" borderId="110" xfId="0" applyFont="1" applyBorder="1" applyAlignment="1">
      <alignment horizontal="center" vertical="center" wrapText="1"/>
    </xf>
    <xf numFmtId="0" fontId="14" fillId="0" borderId="39" xfId="0" applyFont="1" applyBorder="1" applyAlignment="1">
      <alignment horizontal="centerContinuous"/>
    </xf>
    <xf numFmtId="0" fontId="71" fillId="0" borderId="60" xfId="0" applyFont="1" applyBorder="1" applyAlignment="1">
      <alignment horizontal="center"/>
    </xf>
    <xf numFmtId="0" fontId="11" fillId="0" borderId="39" xfId="0" applyFont="1" applyBorder="1" applyAlignment="1">
      <alignment horizontal="center" vertical="center"/>
    </xf>
    <xf numFmtId="0" fontId="11" fillId="0" borderId="60" xfId="0" applyFont="1" applyBorder="1" applyAlignment="1">
      <alignment horizontal="center" vertical="center" wrapText="1"/>
    </xf>
    <xf numFmtId="0" fontId="14" fillId="0" borderId="39" xfId="0" applyFont="1" applyBorder="1" applyAlignment="1">
      <alignment horizontal="left"/>
    </xf>
    <xf numFmtId="0" fontId="14" fillId="0" borderId="133" xfId="0" applyFont="1" applyBorder="1" applyAlignment="1">
      <alignment horizontal="left"/>
    </xf>
    <xf numFmtId="0" fontId="4" fillId="0" borderId="92" xfId="0" applyFont="1" applyBorder="1" applyAlignment="1">
      <alignment horizontal="center"/>
    </xf>
    <xf numFmtId="0" fontId="14" fillId="0" borderId="64" xfId="0" applyFont="1" applyBorder="1" applyAlignment="1">
      <alignment horizontal="center"/>
    </xf>
    <xf numFmtId="4" fontId="14" fillId="4" borderId="39" xfId="0" applyNumberFormat="1" applyFont="1" applyFill="1" applyBorder="1" applyProtection="1">
      <protection locked="0"/>
    </xf>
    <xf numFmtId="4" fontId="14" fillId="4" borderId="26" xfId="0" applyNumberFormat="1" applyFont="1" applyFill="1" applyBorder="1" applyProtection="1">
      <protection locked="0"/>
    </xf>
    <xf numFmtId="4" fontId="14" fillId="4" borderId="60" xfId="0" applyNumberFormat="1" applyFont="1" applyFill="1" applyBorder="1" applyProtection="1">
      <protection locked="0"/>
    </xf>
    <xf numFmtId="4" fontId="14" fillId="4" borderId="123" xfId="0" applyNumberFormat="1" applyFont="1" applyFill="1" applyBorder="1" applyProtection="1">
      <protection locked="0"/>
    </xf>
    <xf numFmtId="4" fontId="14" fillId="4" borderId="42" xfId="0" applyNumberFormat="1" applyFont="1" applyFill="1" applyBorder="1" applyProtection="1">
      <protection locked="0"/>
    </xf>
    <xf numFmtId="4" fontId="14" fillId="4" borderId="124" xfId="0" applyNumberFormat="1" applyFont="1" applyFill="1" applyBorder="1" applyProtection="1">
      <protection locked="0"/>
    </xf>
    <xf numFmtId="4" fontId="14" fillId="0" borderId="65" xfId="4" applyNumberFormat="1" applyFont="1" applyFill="1" applyBorder="1" applyAlignment="1"/>
    <xf numFmtId="4" fontId="14" fillId="0" borderId="130" xfId="4" applyNumberFormat="1" applyFont="1" applyFill="1" applyBorder="1" applyAlignment="1"/>
    <xf numFmtId="38" fontId="14" fillId="0" borderId="62" xfId="4" applyNumberFormat="1" applyFont="1" applyFill="1" applyBorder="1" applyAlignment="1"/>
    <xf numFmtId="38" fontId="14" fillId="0" borderId="64" xfId="4" applyNumberFormat="1" applyFont="1" applyFill="1" applyBorder="1" applyAlignment="1"/>
    <xf numFmtId="40" fontId="4" fillId="0" borderId="93" xfId="4" applyFont="1" applyFill="1" applyBorder="1" applyAlignment="1"/>
    <xf numFmtId="40" fontId="4" fillId="0" borderId="94" xfId="4" applyFont="1" applyFill="1" applyBorder="1" applyAlignment="1"/>
    <xf numFmtId="40" fontId="4" fillId="0" borderId="95" xfId="4" applyFont="1" applyFill="1" applyBorder="1" applyAlignment="1"/>
    <xf numFmtId="0" fontId="14" fillId="0" borderId="62" xfId="0" applyFont="1" applyBorder="1" applyAlignment="1">
      <alignment horizontal="center"/>
    </xf>
    <xf numFmtId="0" fontId="14" fillId="0" borderId="39" xfId="0" applyFont="1" applyBorder="1" applyAlignment="1">
      <alignment horizontal="center"/>
    </xf>
    <xf numFmtId="38" fontId="14" fillId="3" borderId="26" xfId="4" applyNumberFormat="1" applyFont="1" applyFill="1" applyBorder="1" applyAlignment="1" applyProtection="1">
      <alignment vertical="center"/>
      <protection locked="0"/>
    </xf>
    <xf numFmtId="164" fontId="4" fillId="0" borderId="68" xfId="30" applyFont="1" applyBorder="1" applyAlignment="1">
      <alignment vertical="center"/>
    </xf>
    <xf numFmtId="164" fontId="4" fillId="0" borderId="0" xfId="30" applyFont="1" applyAlignment="1">
      <alignment vertical="center"/>
    </xf>
    <xf numFmtId="164" fontId="48" fillId="4" borderId="128" xfId="30" applyFont="1" applyFill="1" applyBorder="1" applyAlignment="1">
      <alignment horizontal="left" vertical="center" wrapText="1"/>
    </xf>
    <xf numFmtId="38" fontId="14" fillId="0" borderId="63" xfId="4" applyNumberFormat="1" applyFont="1" applyFill="1" applyBorder="1" applyAlignment="1"/>
    <xf numFmtId="0" fontId="14" fillId="0" borderId="58" xfId="0" applyFont="1" applyBorder="1" applyAlignment="1" applyProtection="1">
      <alignment wrapText="1"/>
      <protection locked="0"/>
    </xf>
    <xf numFmtId="0" fontId="14" fillId="0" borderId="59" xfId="0" applyFont="1" applyBorder="1" applyAlignment="1" applyProtection="1">
      <alignment wrapText="1"/>
      <protection locked="0"/>
    </xf>
    <xf numFmtId="0" fontId="14" fillId="0" borderId="61" xfId="0" applyFont="1" applyBorder="1" applyAlignment="1" applyProtection="1">
      <alignment wrapText="1"/>
      <protection locked="0"/>
    </xf>
    <xf numFmtId="168" fontId="4" fillId="4" borderId="54" xfId="0" applyNumberFormat="1" applyFont="1" applyFill="1" applyBorder="1" applyProtection="1">
      <protection locked="0"/>
    </xf>
    <xf numFmtId="168" fontId="4" fillId="4" borderId="38" xfId="0" applyNumberFormat="1" applyFont="1" applyFill="1" applyBorder="1" applyProtection="1">
      <protection locked="0"/>
    </xf>
    <xf numFmtId="168" fontId="4" fillId="0" borderId="54" xfId="0" applyNumberFormat="1" applyFont="1" applyBorder="1" applyProtection="1">
      <protection locked="0"/>
    </xf>
    <xf numFmtId="168" fontId="4" fillId="0" borderId="38" xfId="0" applyNumberFormat="1" applyFont="1" applyBorder="1" applyProtection="1">
      <protection locked="0"/>
    </xf>
    <xf numFmtId="0" fontId="8" fillId="0" borderId="0" xfId="0" applyFont="1" applyAlignment="1">
      <alignment vertical="top"/>
    </xf>
    <xf numFmtId="168" fontId="4" fillId="0" borderId="69" xfId="39" applyNumberFormat="1" applyFont="1" applyBorder="1" applyProtection="1">
      <protection locked="0"/>
    </xf>
    <xf numFmtId="168" fontId="4" fillId="0" borderId="67" xfId="39" applyNumberFormat="1" applyFont="1" applyBorder="1" applyProtection="1">
      <protection locked="0"/>
    </xf>
    <xf numFmtId="168" fontId="4" fillId="0" borderId="99" xfId="39" applyNumberFormat="1" applyFont="1" applyBorder="1" applyProtection="1">
      <protection locked="0"/>
    </xf>
    <xf numFmtId="168" fontId="4" fillId="0" borderId="129" xfId="39" applyNumberFormat="1" applyFont="1" applyBorder="1" applyProtection="1">
      <protection locked="0"/>
    </xf>
    <xf numFmtId="0" fontId="8" fillId="0" borderId="0" xfId="0" applyFont="1" applyAlignment="1">
      <alignment vertical="center"/>
    </xf>
    <xf numFmtId="168" fontId="4" fillId="0" borderId="55" xfId="0" applyNumberFormat="1" applyFont="1" applyBorder="1" applyProtection="1">
      <protection locked="0"/>
    </xf>
    <xf numFmtId="168" fontId="4" fillId="0" borderId="56" xfId="0" applyNumberFormat="1" applyFont="1" applyBorder="1" applyProtection="1">
      <protection locked="0"/>
    </xf>
    <xf numFmtId="168" fontId="4" fillId="0" borderId="57" xfId="0" applyNumberFormat="1" applyFont="1" applyBorder="1" applyProtection="1">
      <protection locked="0"/>
    </xf>
    <xf numFmtId="0" fontId="7" fillId="0" borderId="87" xfId="0" applyFont="1" applyBorder="1" applyAlignment="1">
      <alignment horizontal="center" vertical="center"/>
    </xf>
    <xf numFmtId="0" fontId="14" fillId="0" borderId="47" xfId="0" applyFont="1" applyBorder="1" applyAlignment="1">
      <alignment horizontal="center"/>
    </xf>
    <xf numFmtId="3" fontId="14" fillId="0" borderId="68" xfId="0" applyNumberFormat="1" applyFont="1" applyBorder="1" applyAlignment="1">
      <alignment horizontal="center"/>
    </xf>
    <xf numFmtId="168" fontId="4" fillId="0" borderId="90" xfId="4" applyNumberFormat="1" applyFont="1" applyFill="1" applyBorder="1" applyAlignment="1" applyProtection="1">
      <protection locked="0"/>
    </xf>
    <xf numFmtId="168" fontId="4" fillId="0" borderId="60" xfId="4" applyNumberFormat="1" applyFont="1" applyFill="1" applyBorder="1" applyAlignment="1" applyProtection="1">
      <protection locked="0"/>
    </xf>
    <xf numFmtId="168" fontId="4" fillId="0" borderId="18" xfId="4" applyNumberFormat="1" applyFont="1" applyFill="1" applyBorder="1" applyAlignment="1" applyProtection="1">
      <protection locked="0"/>
    </xf>
    <xf numFmtId="168" fontId="4" fillId="0" borderId="78" xfId="4" applyNumberFormat="1" applyFont="1" applyFill="1" applyBorder="1" applyAlignment="1" applyProtection="1">
      <protection locked="0"/>
    </xf>
    <xf numFmtId="168" fontId="4" fillId="0" borderId="69" xfId="4" applyNumberFormat="1" applyFont="1" applyFill="1" applyBorder="1" applyAlignment="1" applyProtection="1">
      <protection locked="0"/>
    </xf>
    <xf numFmtId="168" fontId="4" fillId="0" borderId="54" xfId="4" applyNumberFormat="1" applyFont="1" applyFill="1" applyBorder="1" applyAlignment="1" applyProtection="1">
      <protection locked="0"/>
    </xf>
    <xf numFmtId="1" fontId="14" fillId="3" borderId="26" xfId="30"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8" xfId="0" applyBorder="1" applyAlignment="1">
      <alignment horizontal="left" vertical="top" wrapText="1"/>
    </xf>
    <xf numFmtId="0" fontId="0" fillId="5" borderId="0" xfId="0" applyFill="1" applyAlignment="1">
      <alignment vertical="top" wrapText="1"/>
    </xf>
    <xf numFmtId="0" fontId="0" fillId="5" borderId="0" xfId="0" applyFill="1" applyAlignment="1">
      <alignment horizontal="left" vertical="top" wrapText="1"/>
    </xf>
    <xf numFmtId="0" fontId="0" fillId="5" borderId="0" xfId="0" applyFill="1" applyAlignment="1">
      <alignment wrapText="1"/>
    </xf>
    <xf numFmtId="0" fontId="0" fillId="5" borderId="128" xfId="0" applyFill="1" applyBorder="1" applyAlignment="1">
      <alignment wrapText="1"/>
    </xf>
    <xf numFmtId="1" fontId="10" fillId="5" borderId="0" xfId="0" applyNumberFormat="1" applyFont="1" applyFill="1" applyAlignment="1">
      <alignment vertical="center"/>
    </xf>
    <xf numFmtId="0" fontId="117" fillId="0" borderId="0" xfId="0" applyFont="1"/>
    <xf numFmtId="38" fontId="4" fillId="0" borderId="26" xfId="4" applyNumberFormat="1" applyFont="1" applyBorder="1" applyAlignment="1"/>
    <xf numFmtId="0" fontId="19" fillId="0" borderId="13" xfId="0" applyFont="1" applyBorder="1" applyAlignment="1">
      <alignment horizontal="left" wrapText="1"/>
    </xf>
    <xf numFmtId="0" fontId="19" fillId="0" borderId="0" xfId="0" applyFont="1" applyAlignment="1">
      <alignment horizontal="left" wrapText="1"/>
    </xf>
    <xf numFmtId="0" fontId="19" fillId="0" borderId="32" xfId="0" applyFont="1" applyBorder="1" applyAlignment="1">
      <alignment horizontal="left" wrapText="1"/>
    </xf>
    <xf numFmtId="0" fontId="4" fillId="0" borderId="102" xfId="0" applyFont="1" applyBorder="1"/>
    <xf numFmtId="0" fontId="3" fillId="0" borderId="102" xfId="0" applyFont="1" applyBorder="1" applyAlignment="1">
      <alignment vertical="top" wrapText="1"/>
    </xf>
    <xf numFmtId="0" fontId="3" fillId="0" borderId="102" xfId="0" applyFont="1" applyBorder="1"/>
    <xf numFmtId="0" fontId="85" fillId="0" borderId="0" xfId="0" applyFont="1"/>
    <xf numFmtId="0" fontId="3" fillId="0" borderId="0" xfId="0" applyFont="1" applyAlignment="1">
      <alignment wrapText="1"/>
    </xf>
    <xf numFmtId="0" fontId="5" fillId="0" borderId="39" xfId="0" applyFont="1" applyBorder="1" applyAlignment="1">
      <alignment horizontal="left"/>
    </xf>
    <xf numFmtId="0" fontId="5" fillId="0" borderId="123" xfId="0" applyFont="1" applyBorder="1" applyAlignment="1">
      <alignment horizontal="left"/>
    </xf>
    <xf numFmtId="0" fontId="5" fillId="0" borderId="39" xfId="0" applyFont="1" applyBorder="1" applyAlignment="1">
      <alignment horizontal="left" wrapText="1"/>
    </xf>
    <xf numFmtId="0" fontId="7" fillId="0" borderId="11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78" xfId="0" applyFont="1" applyBorder="1" applyAlignment="1">
      <alignment horizontal="center" vertical="center" wrapText="1"/>
    </xf>
    <xf numFmtId="0" fontId="86" fillId="0" borderId="0" xfId="0" applyFont="1" applyAlignment="1">
      <alignment vertical="center"/>
    </xf>
    <xf numFmtId="172" fontId="4" fillId="4" borderId="100" xfId="0" applyNumberFormat="1" applyFont="1" applyFill="1" applyBorder="1"/>
    <xf numFmtId="164" fontId="41" fillId="5" borderId="0" xfId="30" applyFont="1" applyFill="1" applyAlignment="1">
      <alignment vertical="top"/>
    </xf>
    <xf numFmtId="1" fontId="10" fillId="3" borderId="26" xfId="30" applyNumberFormat="1" applyFont="1" applyFill="1" applyBorder="1" applyAlignment="1" applyProtection="1">
      <alignment horizontal="center" vertical="center"/>
      <protection locked="0"/>
    </xf>
    <xf numFmtId="164" fontId="32" fillId="4" borderId="0" xfId="30" applyFill="1" applyAlignment="1" applyProtection="1">
      <alignment horizontal="center" vertical="center"/>
      <protection locked="0"/>
    </xf>
    <xf numFmtId="164" fontId="19" fillId="4" borderId="0" xfId="30" applyFont="1" applyFill="1" applyAlignment="1">
      <alignment horizontal="left" vertical="top" wrapText="1"/>
    </xf>
    <xf numFmtId="0" fontId="48" fillId="0" borderId="128" xfId="0" applyFont="1" applyBorder="1" applyAlignment="1">
      <alignment vertical="center"/>
    </xf>
    <xf numFmtId="164" fontId="14" fillId="4" borderId="128" xfId="30" applyFont="1" applyFill="1" applyBorder="1" applyAlignment="1">
      <alignment horizontal="center" vertical="center"/>
    </xf>
    <xf numFmtId="164" fontId="14" fillId="4" borderId="0" xfId="30" applyFont="1" applyFill="1" applyAlignment="1">
      <alignment horizontal="center" vertical="center"/>
    </xf>
    <xf numFmtId="0" fontId="112" fillId="0" borderId="0" xfId="13" applyFont="1" applyAlignment="1" applyProtection="1">
      <alignment horizontal="centerContinuous" vertical="center"/>
      <protection hidden="1"/>
    </xf>
    <xf numFmtId="0" fontId="112" fillId="0" borderId="0" xfId="13" applyFont="1" applyAlignment="1" applyProtection="1">
      <alignment horizontal="center" vertical="center"/>
      <protection hidden="1"/>
    </xf>
    <xf numFmtId="0" fontId="118" fillId="0" borderId="0" xfId="13" applyFont="1" applyAlignment="1">
      <alignment wrapText="1"/>
    </xf>
    <xf numFmtId="0" fontId="119" fillId="0" borderId="0" xfId="13" applyFont="1" applyAlignment="1">
      <alignment horizontal="center" vertical="center"/>
    </xf>
    <xf numFmtId="0" fontId="120" fillId="0" borderId="0" xfId="13" applyFont="1" applyAlignment="1">
      <alignment horizontal="center" vertical="center" wrapText="1"/>
    </xf>
    <xf numFmtId="0" fontId="118" fillId="0" borderId="0" xfId="13" applyFont="1"/>
    <xf numFmtId="0" fontId="118" fillId="0" borderId="0" xfId="13" applyFont="1" applyAlignment="1">
      <alignment vertical="center" wrapText="1"/>
    </xf>
    <xf numFmtId="0" fontId="118" fillId="0" borderId="0" xfId="13" applyFont="1" applyAlignment="1">
      <alignment vertical="center"/>
    </xf>
    <xf numFmtId="0" fontId="121" fillId="0" borderId="0" xfId="13" applyFont="1" applyAlignment="1">
      <alignment horizontal="center" vertical="center" wrapText="1"/>
    </xf>
    <xf numFmtId="0" fontId="1" fillId="0" borderId="0" xfId="13" applyFont="1" applyAlignment="1">
      <alignment vertical="center" wrapText="1"/>
    </xf>
    <xf numFmtId="0" fontId="122" fillId="0" borderId="0" xfId="13" applyFont="1" applyAlignment="1">
      <alignment vertical="center" wrapText="1"/>
    </xf>
    <xf numFmtId="0" fontId="123" fillId="0" borderId="0" xfId="13" applyFont="1" applyAlignment="1">
      <alignment vertical="center"/>
    </xf>
    <xf numFmtId="0" fontId="124" fillId="0" borderId="0" xfId="13" applyFont="1" applyAlignment="1">
      <alignment horizontal="center" vertical="center"/>
    </xf>
    <xf numFmtId="0" fontId="122" fillId="0" borderId="0" xfId="13" applyFont="1" applyAlignment="1">
      <alignment horizontal="center" vertical="center"/>
    </xf>
    <xf numFmtId="0" fontId="123" fillId="0" borderId="26" xfId="13" applyFont="1" applyBorder="1" applyAlignment="1" applyProtection="1">
      <alignment horizontal="center" vertical="center" wrapText="1"/>
      <protection locked="0"/>
    </xf>
    <xf numFmtId="0" fontId="118" fillId="0" borderId="0" xfId="13" applyFont="1" applyAlignment="1" applyProtection="1">
      <alignment horizontal="center" vertical="center"/>
      <protection hidden="1"/>
    </xf>
    <xf numFmtId="0" fontId="122" fillId="0" borderId="0" xfId="13" applyFont="1" applyAlignment="1">
      <alignment horizontal="center" vertical="center" wrapText="1"/>
    </xf>
    <xf numFmtId="0" fontId="123" fillId="0" borderId="0" xfId="13" applyFont="1" applyAlignment="1">
      <alignment horizontal="center" vertical="center"/>
    </xf>
    <xf numFmtId="14" fontId="123" fillId="0" borderId="26" xfId="8" applyNumberFormat="1" applyFont="1" applyBorder="1" applyAlignment="1" applyProtection="1">
      <alignment horizontal="center" vertical="center" wrapText="1"/>
      <protection locked="0"/>
    </xf>
    <xf numFmtId="3" fontId="123" fillId="0" borderId="26" xfId="13" applyNumberFormat="1" applyFont="1" applyBorder="1" applyAlignment="1" applyProtection="1">
      <alignment horizontal="center" vertical="center" wrapText="1"/>
      <protection locked="0"/>
    </xf>
    <xf numFmtId="0" fontId="1" fillId="0" borderId="0" xfId="13" applyFont="1" applyAlignment="1">
      <alignment horizontal="center" vertical="center" wrapText="1"/>
    </xf>
    <xf numFmtId="0" fontId="14" fillId="0" borderId="0" xfId="13" applyFont="1" applyAlignment="1">
      <alignment vertical="center" wrapText="1"/>
    </xf>
    <xf numFmtId="0" fontId="5" fillId="0" borderId="0" xfId="13" applyFont="1" applyAlignment="1">
      <alignment horizontal="center" vertical="center"/>
    </xf>
    <xf numFmtId="0" fontId="14" fillId="0" borderId="0" xfId="13" applyFont="1" applyAlignment="1">
      <alignment horizontal="center" vertical="center" wrapText="1"/>
    </xf>
    <xf numFmtId="0" fontId="21" fillId="0" borderId="0" xfId="13" applyFont="1" applyAlignment="1">
      <alignment vertical="center" wrapText="1"/>
    </xf>
    <xf numFmtId="0" fontId="22" fillId="0" borderId="0" xfId="13" applyFont="1" applyAlignment="1">
      <alignment horizontal="center" vertical="center"/>
    </xf>
    <xf numFmtId="0" fontId="125" fillId="0" borderId="0" xfId="13" applyFont="1" applyAlignment="1">
      <alignment horizontal="center" vertical="center"/>
    </xf>
    <xf numFmtId="0" fontId="122" fillId="0" borderId="0" xfId="13" applyFont="1" applyAlignment="1">
      <alignment vertical="center"/>
    </xf>
    <xf numFmtId="0" fontId="121" fillId="0" borderId="0" xfId="13" applyFont="1" applyAlignment="1">
      <alignment vertical="center"/>
    </xf>
    <xf numFmtId="0" fontId="123" fillId="0" borderId="0" xfId="13" applyFont="1" applyAlignment="1">
      <alignment vertical="center" wrapText="1"/>
    </xf>
    <xf numFmtId="0" fontId="121" fillId="0" borderId="0" xfId="13" applyFont="1" applyAlignment="1">
      <alignment horizontal="center" vertical="center"/>
    </xf>
    <xf numFmtId="0" fontId="118" fillId="0" borderId="0" xfId="8" applyFont="1" applyAlignment="1">
      <alignment horizontal="center" vertical="center"/>
    </xf>
    <xf numFmtId="0" fontId="121" fillId="0" borderId="0" xfId="13" applyFont="1"/>
    <xf numFmtId="0" fontId="122" fillId="0" borderId="0" xfId="13" applyFont="1"/>
    <xf numFmtId="0" fontId="123" fillId="0" borderId="0" xfId="13" applyFont="1"/>
    <xf numFmtId="0" fontId="118" fillId="0" borderId="0" xfId="13" applyFont="1" applyAlignment="1" applyProtection="1">
      <alignment vertical="center"/>
      <protection hidden="1"/>
    </xf>
    <xf numFmtId="0" fontId="126" fillId="0" borderId="0" xfId="13" applyFont="1" applyAlignment="1">
      <alignment vertical="center" wrapText="1"/>
    </xf>
    <xf numFmtId="0" fontId="127" fillId="0" borderId="0" xfId="13" applyFont="1" applyAlignment="1">
      <alignment vertical="center" wrapText="1"/>
    </xf>
    <xf numFmtId="2" fontId="4" fillId="0" borderId="26" xfId="4" applyNumberFormat="1" applyFont="1" applyBorder="1" applyAlignment="1"/>
    <xf numFmtId="3" fontId="14" fillId="0" borderId="52" xfId="0" applyNumberFormat="1" applyFont="1" applyBorder="1" applyAlignment="1">
      <alignment vertical="center"/>
    </xf>
    <xf numFmtId="0" fontId="7" fillId="7" borderId="134"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126" fillId="0" borderId="0" xfId="25" applyFont="1" applyAlignment="1">
      <alignment vertical="center" wrapText="1"/>
    </xf>
    <xf numFmtId="0" fontId="7" fillId="0" borderId="54" xfId="0" applyFont="1" applyBorder="1" applyAlignment="1">
      <alignment horizontal="centerContinuous" vertical="center" wrapText="1"/>
    </xf>
    <xf numFmtId="0" fontId="7" fillId="0" borderId="70" xfId="0" applyFont="1" applyBorder="1" applyAlignment="1">
      <alignment horizontal="centerContinuous" vertical="center"/>
    </xf>
    <xf numFmtId="0" fontId="7" fillId="0" borderId="54" xfId="0" applyFont="1" applyBorder="1" applyAlignment="1">
      <alignment horizontal="centerContinuous" vertical="center"/>
    </xf>
    <xf numFmtId="0" fontId="52" fillId="0" borderId="102" xfId="0" applyFont="1" applyBorder="1" applyAlignment="1">
      <alignment vertical="center" wrapText="1"/>
    </xf>
    <xf numFmtId="0" fontId="0" fillId="5" borderId="0" xfId="0" applyFill="1"/>
    <xf numFmtId="164" fontId="128" fillId="4" borderId="0" xfId="30" applyFont="1" applyFill="1" applyAlignment="1">
      <alignment horizontal="center"/>
    </xf>
    <xf numFmtId="0" fontId="4" fillId="0" borderId="0" xfId="13" applyFont="1" applyAlignment="1">
      <alignment horizontal="center" vertical="center"/>
    </xf>
    <xf numFmtId="0" fontId="21" fillId="0" borderId="0" xfId="13" applyFont="1" applyAlignment="1">
      <alignment vertical="center"/>
    </xf>
    <xf numFmtId="0" fontId="10" fillId="0" borderId="0" xfId="13" applyFont="1" applyAlignment="1">
      <alignment horizontal="center" vertical="center"/>
    </xf>
    <xf numFmtId="3" fontId="10" fillId="0" borderId="26" xfId="13" applyNumberFormat="1" applyFont="1" applyBorder="1" applyAlignment="1" applyProtection="1">
      <alignment horizontal="center" vertical="center" wrapText="1"/>
      <protection locked="0"/>
    </xf>
    <xf numFmtId="1" fontId="10" fillId="3" borderId="26" xfId="30" applyNumberFormat="1" applyFont="1" applyFill="1" applyBorder="1" applyAlignment="1" applyProtection="1">
      <alignment horizontal="center" vertical="center" wrapText="1"/>
      <protection locked="0"/>
    </xf>
    <xf numFmtId="164" fontId="129" fillId="4" borderId="0" xfId="30" applyFont="1" applyFill="1" applyAlignment="1">
      <alignment horizontal="left" vertical="center"/>
    </xf>
    <xf numFmtId="164" fontId="10" fillId="5" borderId="128" xfId="30" applyFont="1" applyFill="1" applyBorder="1" applyAlignment="1">
      <alignment vertical="center"/>
    </xf>
    <xf numFmtId="0" fontId="95" fillId="0" borderId="52" xfId="0" applyFont="1" applyBorder="1" applyAlignment="1">
      <alignment vertical="center"/>
    </xf>
    <xf numFmtId="0" fontId="95" fillId="5" borderId="52" xfId="0" applyFont="1" applyFill="1" applyBorder="1" applyAlignment="1">
      <alignment vertical="center"/>
    </xf>
    <xf numFmtId="0" fontId="95" fillId="5" borderId="49" xfId="0" applyFont="1" applyFill="1" applyBorder="1" applyAlignment="1">
      <alignment vertical="center"/>
    </xf>
    <xf numFmtId="164" fontId="48" fillId="5" borderId="14" xfId="30" applyFont="1" applyFill="1" applyBorder="1" applyAlignment="1">
      <alignment vertical="center"/>
    </xf>
    <xf numFmtId="0" fontId="48" fillId="5" borderId="128" xfId="0" applyFont="1" applyFill="1" applyBorder="1" applyAlignment="1">
      <alignment vertical="center"/>
    </xf>
    <xf numFmtId="164" fontId="10" fillId="5" borderId="0" xfId="30" applyFont="1" applyFill="1" applyAlignment="1">
      <alignment vertical="center"/>
    </xf>
    <xf numFmtId="164" fontId="10" fillId="5" borderId="128" xfId="30" applyFont="1" applyFill="1" applyBorder="1" applyAlignment="1">
      <alignment horizontal="left" vertical="center"/>
    </xf>
    <xf numFmtId="0" fontId="95" fillId="5" borderId="52" xfId="0" applyFont="1" applyFill="1" applyBorder="1" applyAlignment="1">
      <alignment vertical="center" wrapText="1"/>
    </xf>
    <xf numFmtId="0" fontId="95" fillId="5" borderId="49" xfId="0" applyFont="1" applyFill="1" applyBorder="1" applyAlignment="1">
      <alignment vertical="center" wrapText="1"/>
    </xf>
    <xf numFmtId="164" fontId="129" fillId="4" borderId="128" xfId="30" applyFont="1" applyFill="1" applyBorder="1" applyAlignment="1">
      <alignment horizontal="left" vertical="center"/>
    </xf>
    <xf numFmtId="0" fontId="21" fillId="0" borderId="0" xfId="13" applyFont="1" applyAlignment="1" applyProtection="1">
      <alignment horizontal="center" vertical="center"/>
      <protection hidden="1"/>
    </xf>
    <xf numFmtId="0" fontId="130" fillId="0" borderId="0" xfId="13" applyFont="1" applyAlignment="1">
      <alignment vertical="center"/>
    </xf>
    <xf numFmtId="0" fontId="131" fillId="0" borderId="26" xfId="13" applyFont="1" applyBorder="1" applyAlignment="1" applyProtection="1">
      <alignment horizontal="center" vertical="center" wrapText="1"/>
      <protection locked="0"/>
    </xf>
    <xf numFmtId="164" fontId="32" fillId="4" borderId="0" xfId="30" applyFill="1" applyAlignment="1" applyProtection="1">
      <alignment horizontal="right" vertical="center"/>
      <protection locked="0"/>
    </xf>
    <xf numFmtId="167" fontId="14" fillId="0" borderId="0" xfId="30" applyNumberFormat="1" applyFont="1" applyAlignment="1">
      <alignment vertical="center"/>
    </xf>
    <xf numFmtId="0" fontId="4" fillId="10" borderId="127" xfId="0" applyFont="1" applyFill="1" applyBorder="1"/>
    <xf numFmtId="0" fontId="113" fillId="5" borderId="0" xfId="0" applyFont="1" applyFill="1" applyAlignment="1">
      <alignment horizontal="center" wrapText="1"/>
    </xf>
    <xf numFmtId="0" fontId="132" fillId="0" borderId="0" xfId="0" applyFont="1" applyAlignment="1">
      <alignment horizontal="center"/>
    </xf>
    <xf numFmtId="0" fontId="17" fillId="0" borderId="0" xfId="0" applyFont="1"/>
    <xf numFmtId="0" fontId="4" fillId="0" borderId="109" xfId="0" applyFont="1" applyBorder="1"/>
    <xf numFmtId="0" fontId="4" fillId="0" borderId="107" xfId="0" applyFont="1" applyBorder="1"/>
    <xf numFmtId="0" fontId="4" fillId="0" borderId="41" xfId="0" applyFont="1" applyBorder="1"/>
    <xf numFmtId="0" fontId="132" fillId="0" borderId="68" xfId="0" applyFont="1" applyBorder="1" applyAlignment="1">
      <alignment horizontal="center"/>
    </xf>
    <xf numFmtId="0" fontId="7" fillId="0" borderId="105" xfId="0" applyFont="1" applyBorder="1" applyAlignment="1">
      <alignment horizontal="center" vertical="center" wrapText="1"/>
    </xf>
    <xf numFmtId="0" fontId="7" fillId="0" borderId="0" xfId="0" applyFont="1" applyAlignment="1">
      <alignment vertical="center"/>
    </xf>
    <xf numFmtId="0" fontId="4" fillId="0" borderId="129" xfId="0" applyFont="1" applyBorder="1" applyAlignment="1">
      <alignment vertical="center"/>
    </xf>
    <xf numFmtId="0" fontId="123" fillId="0" borderId="0" xfId="17" applyFont="1" applyAlignment="1">
      <alignment vertical="center"/>
    </xf>
    <xf numFmtId="0" fontId="118" fillId="0" borderId="0" xfId="17" applyFont="1" applyAlignment="1">
      <alignment vertical="center"/>
    </xf>
    <xf numFmtId="0" fontId="118" fillId="0" borderId="0" xfId="17" applyFont="1" applyAlignment="1" applyProtection="1">
      <alignment horizontal="center" vertical="center"/>
      <protection hidden="1"/>
    </xf>
    <xf numFmtId="0" fontId="1" fillId="0" borderId="0" xfId="17" applyFont="1" applyAlignment="1">
      <alignment vertical="center" wrapText="1"/>
    </xf>
    <xf numFmtId="0" fontId="133" fillId="0" borderId="0" xfId="17" applyFont="1" applyAlignment="1">
      <alignment vertical="center" wrapText="1"/>
    </xf>
    <xf numFmtId="164" fontId="19" fillId="5" borderId="26" xfId="30" applyFont="1" applyFill="1" applyBorder="1" applyAlignment="1">
      <alignment horizontal="center" vertical="center"/>
    </xf>
    <xf numFmtId="164" fontId="32" fillId="5" borderId="128" xfId="30" applyFill="1" applyBorder="1" applyAlignment="1">
      <alignment horizontal="left" vertical="center"/>
    </xf>
    <xf numFmtId="2" fontId="10" fillId="5" borderId="26" xfId="30" applyNumberFormat="1" applyFont="1" applyFill="1" applyBorder="1" applyAlignment="1" applyProtection="1">
      <alignment vertical="center"/>
      <protection locked="0"/>
    </xf>
    <xf numFmtId="1" fontId="10" fillId="5" borderId="26" xfId="30" applyNumberFormat="1" applyFont="1" applyFill="1" applyBorder="1" applyAlignment="1" applyProtection="1">
      <alignment horizontal="center" vertical="center"/>
      <protection locked="0"/>
    </xf>
    <xf numFmtId="0" fontId="0" fillId="5" borderId="0" xfId="0" applyFont="1" applyFill="1"/>
    <xf numFmtId="0" fontId="54" fillId="0" borderId="0" xfId="30" applyNumberFormat="1" applyFont="1" applyAlignment="1">
      <alignment horizontal="center" vertical="center" wrapText="1"/>
    </xf>
    <xf numFmtId="164" fontId="54" fillId="0" borderId="0" xfId="30" applyFont="1" applyAlignment="1">
      <alignment horizontal="center" vertical="center" wrapText="1"/>
    </xf>
    <xf numFmtId="164" fontId="4" fillId="0" borderId="0" xfId="30" applyFont="1" applyAlignment="1">
      <alignment vertical="top"/>
    </xf>
    <xf numFmtId="0" fontId="7" fillId="0" borderId="105" xfId="0" applyFont="1" applyBorder="1" applyAlignment="1">
      <alignment horizontal="centerContinuous" vertical="center"/>
    </xf>
    <xf numFmtId="0" fontId="7" fillId="0" borderId="105" xfId="0" applyFont="1" applyBorder="1" applyAlignment="1">
      <alignment horizontal="centerContinuous" vertical="center" wrapText="1"/>
    </xf>
    <xf numFmtId="0" fontId="3" fillId="0" borderId="105" xfId="0" applyFont="1" applyBorder="1" applyAlignment="1">
      <alignment horizontal="centerContinuous" vertical="center"/>
    </xf>
    <xf numFmtId="164" fontId="134" fillId="0" borderId="0" xfId="30" applyFont="1" applyAlignment="1">
      <alignment vertical="center"/>
    </xf>
    <xf numFmtId="0" fontId="16" fillId="0" borderId="91" xfId="39" applyFont="1" applyBorder="1" applyAlignment="1">
      <alignment horizontal="center" vertical="center"/>
    </xf>
    <xf numFmtId="173" fontId="5" fillId="4" borderId="26" xfId="0" applyNumberFormat="1" applyFont="1" applyFill="1" applyBorder="1" applyAlignment="1">
      <alignment horizontal="center" vertical="center"/>
    </xf>
    <xf numFmtId="173" fontId="5" fillId="4" borderId="41" xfId="0" applyNumberFormat="1" applyFont="1" applyFill="1" applyBorder="1" applyAlignment="1">
      <alignment horizontal="center" vertical="center"/>
    </xf>
    <xf numFmtId="0" fontId="7" fillId="0" borderId="135" xfId="0" applyFont="1" applyBorder="1" applyAlignment="1">
      <alignment horizontal="centerContinuous" vertical="center"/>
    </xf>
    <xf numFmtId="0" fontId="7" fillId="0" borderId="136" xfId="0" applyFont="1" applyBorder="1" applyAlignment="1">
      <alignment horizontal="centerContinuous" vertical="center" wrapText="1"/>
    </xf>
    <xf numFmtId="1" fontId="36" fillId="3" borderId="26" xfId="30" applyNumberFormat="1" applyFont="1" applyFill="1" applyBorder="1" applyAlignment="1" applyProtection="1">
      <alignment horizontal="center" vertical="center"/>
      <protection locked="0"/>
    </xf>
    <xf numFmtId="1" fontId="19" fillId="3" borderId="26" xfId="30" applyNumberFormat="1" applyFont="1" applyFill="1" applyBorder="1" applyAlignment="1" applyProtection="1">
      <alignment horizontal="center" vertical="center"/>
      <protection locked="0"/>
    </xf>
    <xf numFmtId="0" fontId="135" fillId="11" borderId="0" xfId="0" applyFont="1" applyFill="1" applyAlignment="1">
      <alignment horizontal="center" vertical="center" wrapText="1"/>
    </xf>
    <xf numFmtId="0" fontId="113" fillId="11" borderId="0" xfId="0" applyFont="1" applyFill="1" applyAlignment="1">
      <alignment horizontal="center"/>
    </xf>
    <xf numFmtId="164" fontId="136" fillId="0" borderId="0" xfId="30" applyFont="1" applyAlignment="1">
      <alignment vertical="center"/>
    </xf>
    <xf numFmtId="164" fontId="137" fillId="0" borderId="0" xfId="30" applyFont="1" applyAlignment="1">
      <alignment vertical="center"/>
    </xf>
    <xf numFmtId="0" fontId="4" fillId="0" borderId="0" xfId="13" applyFont="1" applyAlignment="1">
      <alignment horizontal="center" vertical="center" wrapText="1"/>
    </xf>
    <xf numFmtId="0" fontId="126" fillId="0" borderId="0" xfId="13" applyFont="1" applyAlignment="1">
      <alignment wrapText="1"/>
    </xf>
    <xf numFmtId="0" fontId="0" fillId="0" borderId="13" xfId="0" applyBorder="1" applyAlignment="1">
      <alignment wrapText="1"/>
    </xf>
    <xf numFmtId="0" fontId="138" fillId="0" borderId="105" xfId="0" applyFont="1" applyBorder="1" applyAlignment="1">
      <alignment horizontal="center" vertical="center" wrapText="1"/>
    </xf>
    <xf numFmtId="0" fontId="12" fillId="0" borderId="0" xfId="0" applyFont="1" applyAlignment="1">
      <alignment vertical="center"/>
    </xf>
    <xf numFmtId="0" fontId="113" fillId="11" borderId="0" xfId="0" applyFont="1" applyFill="1"/>
    <xf numFmtId="0" fontId="3" fillId="0" borderId="105" xfId="0" applyFont="1" applyBorder="1" applyAlignment="1">
      <alignment horizontal="centerContinuous" vertical="center" wrapText="1"/>
    </xf>
    <xf numFmtId="0" fontId="21" fillId="0" borderId="0" xfId="0" applyFont="1"/>
    <xf numFmtId="0" fontId="4" fillId="0" borderId="129" xfId="0" applyFont="1" applyBorder="1"/>
    <xf numFmtId="164" fontId="139" fillId="0" borderId="0" xfId="30" applyFont="1" applyAlignment="1">
      <alignment vertical="center"/>
    </xf>
    <xf numFmtId="164" fontId="139" fillId="0" borderId="0" xfId="30" applyFont="1" applyAlignment="1">
      <alignment horizontal="center" vertical="center"/>
    </xf>
    <xf numFmtId="164" fontId="41" fillId="4" borderId="0" xfId="30" applyFont="1" applyFill="1" applyAlignment="1">
      <alignment vertical="top"/>
    </xf>
    <xf numFmtId="0" fontId="97" fillId="0" borderId="0" xfId="0" applyFont="1"/>
    <xf numFmtId="0" fontId="0" fillId="0" borderId="0" xfId="0" applyAlignment="1">
      <alignment vertical="center" wrapText="1"/>
    </xf>
    <xf numFmtId="164" fontId="19" fillId="5" borderId="0" xfId="30" applyFont="1" applyFill="1" applyAlignment="1">
      <alignment horizontal="left" vertical="top" wrapText="1"/>
    </xf>
    <xf numFmtId="0" fontId="0" fillId="3" borderId="26" xfId="0" applyFill="1" applyBorder="1" applyAlignment="1">
      <alignment vertical="center"/>
    </xf>
    <xf numFmtId="164" fontId="19" fillId="4" borderId="118" xfId="30" applyFont="1" applyFill="1" applyBorder="1" applyAlignment="1">
      <alignment horizontal="center" vertical="center"/>
    </xf>
    <xf numFmtId="164" fontId="41" fillId="4" borderId="0" xfId="30" applyFont="1" applyFill="1" applyAlignment="1">
      <alignment horizontal="right" vertical="center"/>
    </xf>
    <xf numFmtId="164" fontId="52" fillId="4" borderId="46" xfId="30" applyFont="1" applyFill="1" applyBorder="1" applyAlignment="1">
      <alignment vertical="center" wrapText="1"/>
    </xf>
    <xf numFmtId="0" fontId="0" fillId="0" borderId="128" xfId="0" applyBorder="1"/>
    <xf numFmtId="164" fontId="19" fillId="0" borderId="26" xfId="30" applyFont="1" applyBorder="1" applyAlignment="1">
      <alignment horizontal="center" vertical="center"/>
    </xf>
    <xf numFmtId="2" fontId="82" fillId="0" borderId="26" xfId="30" applyNumberFormat="1" applyFont="1" applyBorder="1" applyAlignment="1" applyProtection="1">
      <alignment vertical="center"/>
      <protection locked="0"/>
    </xf>
    <xf numFmtId="164" fontId="32" fillId="5" borderId="0" xfId="30" applyFill="1" applyAlignment="1">
      <alignment vertical="center"/>
    </xf>
    <xf numFmtId="0" fontId="48" fillId="5" borderId="128" xfId="0" applyFont="1" applyFill="1" applyBorder="1" applyAlignment="1">
      <alignment horizontal="center" vertical="center" wrapText="1"/>
    </xf>
    <xf numFmtId="0" fontId="48" fillId="5" borderId="128" xfId="0" applyFont="1" applyFill="1" applyBorder="1" applyAlignment="1">
      <alignment horizontal="center" vertical="center"/>
    </xf>
    <xf numFmtId="164" fontId="48" fillId="4" borderId="128" xfId="30" applyFont="1" applyFill="1" applyBorder="1" applyAlignment="1">
      <alignment horizontal="center" vertical="center" wrapText="1"/>
    </xf>
    <xf numFmtId="0" fontId="0" fillId="5" borderId="128" xfId="0" applyFill="1" applyBorder="1"/>
    <xf numFmtId="164" fontId="4" fillId="4" borderId="0" xfId="30" applyFont="1" applyFill="1" applyAlignment="1">
      <alignment vertical="center" wrapText="1"/>
    </xf>
    <xf numFmtId="164" fontId="41" fillId="4" borderId="0" xfId="30" applyFont="1" applyFill="1" applyAlignment="1">
      <alignment horizontal="left" vertical="top"/>
    </xf>
    <xf numFmtId="164" fontId="60" fillId="4" borderId="0" xfId="30" applyFont="1" applyFill="1" applyAlignment="1">
      <alignment vertical="top"/>
    </xf>
    <xf numFmtId="164" fontId="19" fillId="4" borderId="0" xfId="30" applyFont="1" applyFill="1" applyAlignment="1">
      <alignment vertical="top" wrapText="1"/>
    </xf>
    <xf numFmtId="164" fontId="32" fillId="5" borderId="0" xfId="30" applyFill="1" applyAlignment="1" applyProtection="1">
      <alignment vertical="center"/>
      <protection locked="0"/>
    </xf>
    <xf numFmtId="164" fontId="81" fillId="4" borderId="0" xfId="30" applyFont="1" applyFill="1" applyAlignment="1">
      <alignment vertical="center"/>
    </xf>
    <xf numFmtId="164" fontId="140" fillId="4" borderId="128" xfId="30" applyFont="1" applyFill="1" applyBorder="1" applyAlignment="1">
      <alignment horizontal="left" vertical="center"/>
    </xf>
    <xf numFmtId="0" fontId="95" fillId="0" borderId="52" xfId="0" applyFont="1" applyBorder="1" applyAlignment="1">
      <alignment horizontal="left" vertical="center"/>
    </xf>
    <xf numFmtId="0" fontId="95" fillId="0" borderId="52" xfId="0" applyFont="1" applyBorder="1" applyAlignment="1">
      <alignment vertical="center" wrapText="1"/>
    </xf>
    <xf numFmtId="164" fontId="14" fillId="5" borderId="0" xfId="30" applyFont="1" applyFill="1" applyAlignment="1">
      <alignment vertical="top"/>
    </xf>
    <xf numFmtId="1" fontId="10" fillId="5" borderId="26" xfId="30" applyNumberFormat="1" applyFont="1" applyFill="1" applyBorder="1" applyAlignment="1" applyProtection="1">
      <alignment vertical="center"/>
      <protection locked="0"/>
    </xf>
    <xf numFmtId="1" fontId="10" fillId="5" borderId="26" xfId="0" applyNumberFormat="1" applyFont="1" applyFill="1" applyBorder="1" applyAlignment="1" applyProtection="1">
      <alignment vertical="center"/>
      <protection locked="0"/>
    </xf>
    <xf numFmtId="0" fontId="32" fillId="5" borderId="0" xfId="30" applyNumberFormat="1" applyFill="1" applyAlignment="1" applyProtection="1">
      <alignment vertical="center"/>
      <protection locked="0"/>
    </xf>
    <xf numFmtId="0" fontId="0" fillId="5" borderId="0" xfId="0" applyFill="1" applyAlignment="1">
      <alignment vertical="center"/>
    </xf>
    <xf numFmtId="0" fontId="14" fillId="5" borderId="0" xfId="32" applyFill="1" applyAlignment="1" applyProtection="1">
      <alignment vertical="center"/>
      <protection locked="0"/>
    </xf>
    <xf numFmtId="0" fontId="14" fillId="5" borderId="0" xfId="32" applyFill="1" applyAlignment="1">
      <alignment vertical="center"/>
    </xf>
    <xf numFmtId="164" fontId="141" fillId="5" borderId="0" xfId="30" applyFont="1" applyFill="1" applyAlignment="1">
      <alignment vertical="center"/>
    </xf>
    <xf numFmtId="1" fontId="10" fillId="5" borderId="118" xfId="30" applyNumberFormat="1" applyFont="1" applyFill="1" applyBorder="1" applyAlignment="1">
      <alignment vertical="center"/>
    </xf>
    <xf numFmtId="164" fontId="142" fillId="4" borderId="128" xfId="30" applyFont="1" applyFill="1" applyBorder="1" applyAlignment="1">
      <alignment horizontal="center" vertical="center" wrapText="1"/>
    </xf>
    <xf numFmtId="164" fontId="143" fillId="4" borderId="0" xfId="30" applyFont="1" applyFill="1" applyAlignment="1">
      <alignment vertical="center"/>
    </xf>
    <xf numFmtId="168" fontId="4" fillId="0" borderId="0" xfId="39" applyNumberFormat="1" applyFont="1"/>
    <xf numFmtId="0" fontId="7" fillId="0" borderId="24" xfId="39" applyFont="1" applyBorder="1" applyAlignment="1">
      <alignment horizontal="centerContinuous" vertical="center"/>
    </xf>
    <xf numFmtId="0" fontId="4" fillId="0" borderId="102" xfId="39" applyFont="1" applyBorder="1"/>
    <xf numFmtId="0" fontId="7" fillId="0" borderId="0" xfId="39" applyFont="1"/>
    <xf numFmtId="0" fontId="4" fillId="0" borderId="0" xfId="39" applyFont="1" applyAlignment="1">
      <alignment horizontal="right"/>
    </xf>
    <xf numFmtId="168" fontId="141" fillId="0" borderId="105" xfId="39" applyNumberFormat="1" applyFont="1" applyBorder="1" applyAlignment="1">
      <alignment horizontal="center" vertical="center"/>
    </xf>
    <xf numFmtId="1" fontId="141" fillId="0" borderId="105" xfId="39" applyNumberFormat="1" applyFont="1" applyBorder="1" applyAlignment="1">
      <alignment horizontal="center" vertical="center"/>
    </xf>
    <xf numFmtId="0" fontId="6" fillId="0" borderId="102" xfId="0" applyFont="1" applyBorder="1" applyAlignment="1">
      <alignment vertical="center" wrapText="1"/>
    </xf>
    <xf numFmtId="0" fontId="4" fillId="0" borderId="102" xfId="0" applyFont="1" applyBorder="1" applyAlignment="1">
      <alignment horizontal="centerContinuous" vertical="center"/>
    </xf>
    <xf numFmtId="0" fontId="7" fillId="0" borderId="34" xfId="0" applyFont="1" applyBorder="1" applyAlignment="1">
      <alignment horizontal="centerContinuous" vertical="center"/>
    </xf>
    <xf numFmtId="3" fontId="14" fillId="4" borderId="60" xfId="0" applyNumberFormat="1" applyFont="1" applyFill="1" applyBorder="1" applyAlignment="1" applyProtection="1">
      <alignment horizontal="center" vertical="center"/>
      <protection locked="0"/>
    </xf>
    <xf numFmtId="3" fontId="14" fillId="4" borderId="92" xfId="0" applyNumberFormat="1" applyFont="1" applyFill="1" applyBorder="1" applyAlignment="1" applyProtection="1">
      <alignment horizontal="center" vertical="center"/>
      <protection locked="0"/>
    </xf>
    <xf numFmtId="38" fontId="14" fillId="0" borderId="64" xfId="4" applyNumberFormat="1" applyFont="1" applyFill="1" applyBorder="1" applyAlignment="1">
      <alignment horizontal="center" vertical="center"/>
    </xf>
    <xf numFmtId="0" fontId="100" fillId="0" borderId="0" xfId="0" applyFont="1"/>
    <xf numFmtId="0" fontId="114" fillId="0" borderId="0" xfId="0" applyFont="1" applyAlignment="1">
      <alignment horizontal="center" vertical="center"/>
    </xf>
    <xf numFmtId="0" fontId="115" fillId="0" borderId="0" xfId="0" applyFont="1" applyAlignment="1">
      <alignment horizontal="center" vertical="center"/>
    </xf>
    <xf numFmtId="0" fontId="0" fillId="0" borderId="137" xfId="0" applyBorder="1" applyAlignment="1">
      <alignment wrapText="1"/>
    </xf>
    <xf numFmtId="0" fontId="91" fillId="0" borderId="0" xfId="8" applyFont="1" applyAlignment="1">
      <alignment horizontal="left" vertical="top"/>
    </xf>
    <xf numFmtId="167" fontId="4" fillId="0" borderId="0" xfId="8" applyNumberFormat="1" applyFont="1"/>
    <xf numFmtId="0" fontId="4" fillId="0" borderId="0" xfId="8" applyFont="1"/>
    <xf numFmtId="0" fontId="21" fillId="0" borderId="0" xfId="8" applyFont="1" applyAlignment="1">
      <alignment horizontal="center" vertical="center"/>
    </xf>
    <xf numFmtId="0" fontId="130" fillId="11" borderId="0" xfId="8" applyFont="1" applyFill="1" applyAlignment="1">
      <alignment horizontal="center" vertical="center"/>
    </xf>
    <xf numFmtId="0" fontId="4" fillId="0" borderId="0" xfId="8" applyFont="1" applyAlignment="1">
      <alignment vertical="center"/>
    </xf>
    <xf numFmtId="0" fontId="4" fillId="0" borderId="0" xfId="8" applyFont="1" applyAlignment="1">
      <alignment horizontal="center" vertical="center"/>
    </xf>
    <xf numFmtId="0" fontId="4" fillId="0" borderId="0" xfId="8" applyFont="1" applyAlignment="1">
      <alignment horizontal="center"/>
    </xf>
    <xf numFmtId="0" fontId="6" fillId="0" borderId="109" xfId="8" applyFont="1" applyBorder="1" applyAlignment="1">
      <alignment horizontal="centerContinuous" vertical="center"/>
    </xf>
    <xf numFmtId="0" fontId="4" fillId="0" borderId="3" xfId="8" applyFont="1" applyBorder="1" applyAlignment="1">
      <alignment horizontal="centerContinuous"/>
    </xf>
    <xf numFmtId="0" fontId="4" fillId="0" borderId="21" xfId="8" applyFont="1" applyBorder="1" applyAlignment="1">
      <alignment horizontal="centerContinuous" vertical="center"/>
    </xf>
    <xf numFmtId="0" fontId="4" fillId="12" borderId="138" xfId="8" applyFont="1" applyFill="1" applyBorder="1"/>
    <xf numFmtId="0" fontId="4" fillId="0" borderId="3" xfId="8" applyFont="1" applyBorder="1" applyAlignment="1">
      <alignment horizontal="centerContinuous" vertical="center"/>
    </xf>
    <xf numFmtId="0" fontId="29" fillId="0" borderId="105" xfId="8" applyFont="1" applyBorder="1" applyAlignment="1">
      <alignment horizontal="center" vertical="center" wrapText="1"/>
    </xf>
    <xf numFmtId="0" fontId="85" fillId="0" borderId="0" xfId="8" applyFont="1" applyAlignment="1">
      <alignment vertical="center" wrapText="1"/>
    </xf>
    <xf numFmtId="0" fontId="21" fillId="0" borderId="0" xfId="8" applyFont="1" applyAlignment="1">
      <alignment horizontal="center" vertical="center" wrapText="1"/>
    </xf>
    <xf numFmtId="0" fontId="4" fillId="0" borderId="39" xfId="8" applyFont="1" applyBorder="1" applyAlignment="1">
      <alignment horizontal="centerContinuous"/>
    </xf>
    <xf numFmtId="0" fontId="12" fillId="0" borderId="26" xfId="8" applyFont="1" applyBorder="1" applyAlignment="1">
      <alignment horizontal="center"/>
    </xf>
    <xf numFmtId="0" fontId="4" fillId="0" borderId="26" xfId="8" applyFont="1" applyBorder="1" applyAlignment="1">
      <alignment horizontal="centerContinuous"/>
    </xf>
    <xf numFmtId="0" fontId="12" fillId="0" borderId="52" xfId="8" applyFont="1" applyBorder="1" applyAlignment="1">
      <alignment horizontal="center"/>
    </xf>
    <xf numFmtId="0" fontId="4" fillId="0" borderId="60" xfId="8" applyFont="1" applyBorder="1" applyAlignment="1">
      <alignment horizontal="centerContinuous"/>
    </xf>
    <xf numFmtId="0" fontId="21" fillId="0" borderId="138" xfId="8" applyFont="1" applyBorder="1" applyAlignment="1">
      <alignment horizontal="center" vertical="center" wrapText="1"/>
    </xf>
    <xf numFmtId="0" fontId="3" fillId="0" borderId="139" xfId="8" applyFont="1" applyBorder="1"/>
    <xf numFmtId="0" fontId="6" fillId="0" borderId="118" xfId="8" applyFont="1" applyBorder="1" applyAlignment="1">
      <alignment horizontal="left" wrapText="1"/>
    </xf>
    <xf numFmtId="0" fontId="6" fillId="0" borderId="115" xfId="8" applyFont="1" applyBorder="1" applyAlignment="1">
      <alignment horizontal="left" wrapText="1"/>
    </xf>
    <xf numFmtId="0" fontId="29" fillId="0" borderId="127" xfId="8" applyFont="1" applyBorder="1" applyAlignment="1">
      <alignment horizontal="center" vertical="center" wrapText="1"/>
    </xf>
    <xf numFmtId="0" fontId="4" fillId="0" borderId="13" xfId="8" applyFont="1" applyBorder="1"/>
    <xf numFmtId="0" fontId="144" fillId="0" borderId="0" xfId="8" applyFont="1" applyAlignment="1">
      <alignment horizontal="centerContinuous" vertical="center"/>
    </xf>
    <xf numFmtId="0" fontId="113" fillId="0" borderId="0" xfId="8" applyFont="1" applyAlignment="1">
      <alignment horizontal="centerContinuous" vertical="center"/>
    </xf>
    <xf numFmtId="0" fontId="113" fillId="0" borderId="0" xfId="8" applyFont="1" applyAlignment="1">
      <alignment vertical="center"/>
    </xf>
    <xf numFmtId="0" fontId="71" fillId="0" borderId="30" xfId="8" applyFont="1" applyBorder="1" applyAlignment="1">
      <alignment horizontal="left" vertical="top"/>
    </xf>
    <xf numFmtId="0" fontId="6" fillId="0" borderId="68" xfId="8" applyFont="1" applyBorder="1" applyAlignment="1">
      <alignment horizontal="left" wrapText="1"/>
    </xf>
    <xf numFmtId="0" fontId="6" fillId="0" borderId="58" xfId="8" applyFont="1" applyBorder="1" applyAlignment="1">
      <alignment horizontal="left" wrapText="1"/>
    </xf>
    <xf numFmtId="0" fontId="21" fillId="0" borderId="105" xfId="8" applyFont="1" applyBorder="1" applyAlignment="1">
      <alignment horizontal="center" vertical="center" wrapText="1"/>
    </xf>
    <xf numFmtId="0" fontId="4" fillId="0" borderId="39" xfId="8" applyFont="1" applyBorder="1" applyAlignment="1">
      <alignment horizontal="left"/>
    </xf>
    <xf numFmtId="0" fontId="4" fillId="0" borderId="49" xfId="13" applyFont="1" applyBorder="1" applyAlignment="1">
      <alignment horizontal="center"/>
    </xf>
    <xf numFmtId="0" fontId="4" fillId="0" borderId="26" xfId="13" applyFont="1" applyBorder="1" applyAlignment="1">
      <alignment horizontal="center"/>
    </xf>
    <xf numFmtId="3" fontId="4" fillId="0" borderId="0" xfId="8" applyNumberFormat="1" applyFont="1" applyAlignment="1">
      <alignment vertical="center"/>
    </xf>
    <xf numFmtId="3" fontId="4" fillId="0" borderId="0" xfId="8" applyNumberFormat="1" applyFont="1" applyAlignment="1">
      <alignment horizontal="center" vertical="center"/>
    </xf>
    <xf numFmtId="0" fontId="25" fillId="0" borderId="140" xfId="8" applyFont="1" applyBorder="1" applyAlignment="1">
      <alignment horizontal="right"/>
    </xf>
    <xf numFmtId="0" fontId="22" fillId="0" borderId="141" xfId="8" applyFont="1" applyBorder="1"/>
    <xf numFmtId="168" fontId="25" fillId="0" borderId="124" xfId="8" applyNumberFormat="1" applyFont="1" applyBorder="1" applyAlignment="1">
      <alignment vertical="center"/>
    </xf>
    <xf numFmtId="0" fontId="22" fillId="0" borderId="7" xfId="8" applyFont="1" applyBorder="1" applyAlignment="1">
      <alignment horizontal="right"/>
    </xf>
    <xf numFmtId="0" fontId="22" fillId="0" borderId="132" xfId="8" applyFont="1" applyBorder="1"/>
    <xf numFmtId="168" fontId="22" fillId="0" borderId="130" xfId="8" applyNumberFormat="1" applyFont="1" applyBorder="1" applyAlignment="1">
      <alignment vertical="center"/>
    </xf>
    <xf numFmtId="0" fontId="4" fillId="12" borderId="0" xfId="8" applyFont="1" applyFill="1"/>
    <xf numFmtId="0" fontId="4" fillId="12" borderId="0" xfId="8" applyFont="1" applyFill="1" applyAlignment="1">
      <alignment horizontal="center"/>
    </xf>
    <xf numFmtId="0" fontId="25" fillId="0" borderId="140" xfId="8" applyFont="1" applyBorder="1" applyAlignment="1">
      <alignment horizontal="left" vertical="center"/>
    </xf>
    <xf numFmtId="0" fontId="5" fillId="0" borderId="141" xfId="8" applyFont="1" applyBorder="1"/>
    <xf numFmtId="0" fontId="25" fillId="0" borderId="102" xfId="8" applyFont="1" applyBorder="1" applyAlignment="1">
      <alignment horizontal="center"/>
    </xf>
    <xf numFmtId="168" fontId="22" fillId="0" borderId="64" xfId="8" applyNumberFormat="1" applyFont="1" applyBorder="1" applyAlignment="1">
      <alignment vertical="center"/>
    </xf>
    <xf numFmtId="0" fontId="6" fillId="0" borderId="135" xfId="8" applyFont="1" applyBorder="1" applyAlignment="1">
      <alignment horizontal="center" vertical="center"/>
    </xf>
    <xf numFmtId="0" fontId="14" fillId="0" borderId="142" xfId="8" applyFont="1" applyBorder="1" applyAlignment="1">
      <alignment horizontal="center" vertical="center"/>
    </xf>
    <xf numFmtId="168" fontId="6" fillId="0" borderId="64" xfId="8" applyNumberFormat="1" applyFont="1" applyBorder="1" applyAlignment="1">
      <alignment vertical="center"/>
    </xf>
    <xf numFmtId="0" fontId="6" fillId="0" borderId="142" xfId="8" applyFont="1" applyBorder="1" applyAlignment="1">
      <alignment horizontal="center" vertical="center"/>
    </xf>
    <xf numFmtId="0" fontId="3" fillId="0" borderId="0" xfId="8" applyFont="1" applyAlignment="1">
      <alignment horizontal="center" vertical="center"/>
    </xf>
    <xf numFmtId="0" fontId="53" fillId="0" borderId="0" xfId="8" applyFont="1" applyAlignment="1">
      <alignment vertical="center" wrapText="1"/>
    </xf>
    <xf numFmtId="0" fontId="20" fillId="12" borderId="138" xfId="8" applyFont="1" applyFill="1" applyBorder="1" applyAlignment="1">
      <alignment horizontal="center" vertical="center" wrapText="1"/>
    </xf>
    <xf numFmtId="0" fontId="21" fillId="0" borderId="0" xfId="8" applyFont="1" applyAlignment="1">
      <alignment horizontal="centerContinuous" vertical="center"/>
    </xf>
    <xf numFmtId="0" fontId="4" fillId="0" borderId="0" xfId="8" applyFont="1" applyAlignment="1">
      <alignment horizontal="centerContinuous" vertical="center"/>
    </xf>
    <xf numFmtId="0" fontId="71" fillId="0" borderId="30" xfId="8" applyFont="1" applyBorder="1" applyAlignment="1">
      <alignment horizontal="left" vertical="top" wrapText="1"/>
    </xf>
    <xf numFmtId="0" fontId="4" fillId="12" borderId="13" xfId="8" applyFont="1" applyFill="1" applyBorder="1"/>
    <xf numFmtId="3" fontId="4" fillId="12" borderId="32" xfId="8" applyNumberFormat="1" applyFont="1" applyFill="1" applyBorder="1"/>
    <xf numFmtId="0" fontId="7" fillId="12" borderId="13" xfId="8" applyFont="1" applyFill="1" applyBorder="1" applyAlignment="1">
      <alignment horizontal="center"/>
    </xf>
    <xf numFmtId="0" fontId="102" fillId="0" borderId="138" xfId="0" applyFont="1" applyBorder="1" applyAlignment="1">
      <alignment horizontal="center"/>
    </xf>
    <xf numFmtId="0" fontId="71" fillId="0" borderId="30" xfId="8" applyFont="1" applyBorder="1" applyAlignment="1">
      <alignment horizontal="left"/>
    </xf>
    <xf numFmtId="0" fontId="71" fillId="0" borderId="58" xfId="8" applyFont="1" applyBorder="1" applyAlignment="1">
      <alignment horizontal="left"/>
    </xf>
    <xf numFmtId="0" fontId="0" fillId="0" borderId="137" xfId="0" applyBorder="1"/>
    <xf numFmtId="0" fontId="4" fillId="0" borderId="52" xfId="8" applyFont="1" applyBorder="1" applyAlignment="1">
      <alignment horizontal="center"/>
    </xf>
    <xf numFmtId="0" fontId="3" fillId="0" borderId="0" xfId="8" applyFont="1" applyAlignment="1">
      <alignment horizontal="center" vertical="center" wrapText="1"/>
    </xf>
    <xf numFmtId="0" fontId="36" fillId="0" borderId="0" xfId="8" quotePrefix="1" applyFont="1" applyAlignment="1">
      <alignment vertical="center" wrapText="1"/>
    </xf>
    <xf numFmtId="3" fontId="14" fillId="0" borderId="60" xfId="8" applyNumberFormat="1" applyFont="1" applyBorder="1"/>
    <xf numFmtId="0" fontId="14" fillId="12" borderId="138" xfId="8" applyFont="1" applyFill="1" applyBorder="1"/>
    <xf numFmtId="0" fontId="6" fillId="0" borderId="0" xfId="8" applyFont="1" applyAlignment="1">
      <alignment vertical="center" wrapText="1"/>
    </xf>
    <xf numFmtId="0" fontId="6" fillId="0" borderId="7" xfId="8" applyFont="1" applyBorder="1" applyAlignment="1">
      <alignment horizontal="center" vertical="center"/>
    </xf>
    <xf numFmtId="0" fontId="14" fillId="0" borderId="132" xfId="8" applyFont="1" applyBorder="1" applyAlignment="1">
      <alignment horizontal="center" vertical="center"/>
    </xf>
    <xf numFmtId="168" fontId="6" fillId="0" borderId="130" xfId="8" applyNumberFormat="1" applyFont="1" applyBorder="1" applyAlignment="1">
      <alignment vertical="center"/>
    </xf>
    <xf numFmtId="0" fontId="14" fillId="0" borderId="0" xfId="8" applyFont="1"/>
    <xf numFmtId="0" fontId="4" fillId="0" borderId="74" xfId="8" applyFont="1" applyBorder="1"/>
    <xf numFmtId="0" fontId="113" fillId="0" borderId="0" xfId="8" applyFont="1"/>
    <xf numFmtId="168" fontId="4" fillId="0" borderId="0" xfId="8" applyNumberFormat="1" applyFont="1"/>
    <xf numFmtId="0" fontId="3" fillId="0" borderId="139" xfId="8" applyFont="1" applyBorder="1" applyAlignment="1">
      <alignment horizontal="left"/>
    </xf>
    <xf numFmtId="0" fontId="6" fillId="0" borderId="115" xfId="8" applyFont="1" applyBorder="1" applyAlignment="1">
      <alignment horizontal="left"/>
    </xf>
    <xf numFmtId="0" fontId="6" fillId="0" borderId="58" xfId="8" applyFont="1" applyBorder="1" applyAlignment="1">
      <alignment horizontal="left"/>
    </xf>
    <xf numFmtId="0" fontId="4" fillId="0" borderId="39" xfId="10" applyFont="1" applyBorder="1" applyAlignment="1">
      <alignment horizontal="left"/>
    </xf>
    <xf numFmtId="0" fontId="4" fillId="0" borderId="26" xfId="10" applyFont="1" applyBorder="1" applyAlignment="1">
      <alignment horizontal="center"/>
    </xf>
    <xf numFmtId="3" fontId="21" fillId="0" borderId="0" xfId="8" applyNumberFormat="1" applyFont="1" applyAlignment="1">
      <alignment vertical="center"/>
    </xf>
    <xf numFmtId="3" fontId="21" fillId="0" borderId="0" xfId="8" applyNumberFormat="1" applyFont="1" applyAlignment="1">
      <alignment horizontal="center" vertical="center"/>
    </xf>
    <xf numFmtId="0" fontId="4" fillId="0" borderId="26" xfId="8" applyFont="1" applyBorder="1" applyAlignment="1">
      <alignment horizontal="center"/>
    </xf>
    <xf numFmtId="0" fontId="19" fillId="0" borderId="138" xfId="8" applyFont="1" applyBorder="1" applyAlignment="1">
      <alignment horizontal="center" vertical="center" wrapText="1"/>
    </xf>
    <xf numFmtId="0" fontId="21" fillId="5" borderId="0" xfId="8" applyFont="1" applyFill="1" applyAlignment="1">
      <alignment horizontal="center" vertical="center"/>
    </xf>
    <xf numFmtId="0" fontId="4" fillId="0" borderId="31" xfId="8" applyFont="1" applyBorder="1"/>
    <xf numFmtId="3" fontId="4" fillId="0" borderId="0" xfId="8" applyNumberFormat="1" applyFont="1"/>
    <xf numFmtId="0" fontId="71" fillId="0" borderId="36" xfId="8" applyFont="1" applyBorder="1" applyAlignment="1">
      <alignment horizontal="left"/>
    </xf>
    <xf numFmtId="0" fontId="71" fillId="0" borderId="21" xfId="8" applyFont="1" applyBorder="1" applyAlignment="1">
      <alignment horizontal="left"/>
    </xf>
    <xf numFmtId="0" fontId="21" fillId="0" borderId="0" xfId="8" applyFont="1" applyAlignment="1">
      <alignment vertical="center"/>
    </xf>
    <xf numFmtId="0" fontId="4" fillId="0" borderId="41" xfId="13" applyFont="1" applyBorder="1" applyAlignment="1">
      <alignment horizontal="center"/>
    </xf>
    <xf numFmtId="0" fontId="4" fillId="0" borderId="0" xfId="8" applyFont="1" applyAlignment="1">
      <alignment wrapText="1"/>
    </xf>
    <xf numFmtId="0" fontId="3" fillId="0" borderId="138" xfId="8" applyFont="1" applyBorder="1" applyAlignment="1">
      <alignment horizontal="center" vertical="center"/>
    </xf>
    <xf numFmtId="0" fontId="22" fillId="0" borderId="142" xfId="8" applyFont="1" applyBorder="1"/>
    <xf numFmtId="168" fontId="22" fillId="0" borderId="86" xfId="8" applyNumberFormat="1" applyFont="1" applyBorder="1" applyAlignment="1">
      <alignment vertical="center"/>
    </xf>
    <xf numFmtId="0" fontId="3" fillId="0" borderId="137" xfId="8" applyFont="1" applyBorder="1" applyAlignment="1">
      <alignment horizontal="center" vertical="center"/>
    </xf>
    <xf numFmtId="0" fontId="22" fillId="12" borderId="13" xfId="8" applyFont="1" applyFill="1" applyBorder="1" applyAlignment="1">
      <alignment horizontal="right"/>
    </xf>
    <xf numFmtId="0" fontId="22" fillId="12" borderId="0" xfId="8" applyFont="1" applyFill="1"/>
    <xf numFmtId="168" fontId="22" fillId="12" borderId="32" xfId="8" applyNumberFormat="1" applyFont="1" applyFill="1" applyBorder="1" applyAlignment="1">
      <alignment vertical="center"/>
    </xf>
    <xf numFmtId="0" fontId="3" fillId="0" borderId="118" xfId="8" applyFont="1" applyBorder="1" applyAlignment="1">
      <alignment horizontal="left" wrapText="1"/>
    </xf>
    <xf numFmtId="0" fontId="71" fillId="0" borderId="0" xfId="8" applyFont="1" applyAlignment="1">
      <alignment horizontal="center"/>
    </xf>
    <xf numFmtId="3" fontId="14" fillId="0" borderId="32" xfId="8" applyNumberFormat="1" applyFont="1" applyBorder="1"/>
    <xf numFmtId="0" fontId="4" fillId="0" borderId="13" xfId="8" applyFont="1" applyBorder="1" applyAlignment="1">
      <alignment horizontal="left"/>
    </xf>
    <xf numFmtId="0" fontId="12" fillId="0" borderId="140" xfId="8" applyFont="1" applyBorder="1" applyAlignment="1">
      <alignment horizontal="left" vertical="center"/>
    </xf>
    <xf numFmtId="0" fontId="12" fillId="0" borderId="0" xfId="8" applyFont="1" applyAlignment="1">
      <alignment horizontal="center"/>
    </xf>
    <xf numFmtId="168" fontId="12" fillId="0" borderId="124" xfId="8" applyNumberFormat="1" applyFont="1" applyBorder="1" applyAlignment="1">
      <alignment vertical="center"/>
    </xf>
    <xf numFmtId="0" fontId="7" fillId="0" borderId="7" xfId="8" applyFont="1" applyBorder="1" applyAlignment="1">
      <alignment horizontal="right"/>
    </xf>
    <xf numFmtId="0" fontId="7" fillId="0" borderId="142" xfId="8" applyFont="1" applyBorder="1" applyAlignment="1">
      <alignment horizontal="center" vertical="center"/>
    </xf>
    <xf numFmtId="168" fontId="7" fillId="0" borderId="86" xfId="8" applyNumberFormat="1" applyFont="1" applyBorder="1" applyAlignment="1">
      <alignment vertical="center"/>
    </xf>
    <xf numFmtId="168" fontId="58" fillId="0" borderId="124" xfId="8" applyNumberFormat="1" applyFont="1" applyBorder="1" applyAlignment="1">
      <alignment vertical="center"/>
    </xf>
    <xf numFmtId="0" fontId="7" fillId="12" borderId="13" xfId="8" applyFont="1" applyFill="1" applyBorder="1" applyAlignment="1">
      <alignment horizontal="right"/>
    </xf>
    <xf numFmtId="0" fontId="7" fillId="12" borderId="0" xfId="8" applyFont="1" applyFill="1" applyAlignment="1">
      <alignment horizontal="center" vertical="center"/>
    </xf>
    <xf numFmtId="168" fontId="7" fillId="12" borderId="32" xfId="8" applyNumberFormat="1" applyFont="1" applyFill="1" applyBorder="1" applyAlignment="1">
      <alignment vertical="center"/>
    </xf>
    <xf numFmtId="3" fontId="4" fillId="0" borderId="32" xfId="8" applyNumberFormat="1" applyFont="1" applyBorder="1"/>
    <xf numFmtId="0" fontId="4" fillId="0" borderId="139" xfId="8" applyFont="1" applyBorder="1" applyAlignment="1">
      <alignment horizontal="left"/>
    </xf>
    <xf numFmtId="0" fontId="25" fillId="0" borderId="0" xfId="8" applyFont="1" applyAlignment="1">
      <alignment horizontal="center"/>
    </xf>
    <xf numFmtId="0" fontId="22" fillId="0" borderId="142" xfId="8" applyFont="1" applyBorder="1" applyAlignment="1">
      <alignment horizontal="center" vertical="center"/>
    </xf>
    <xf numFmtId="0" fontId="4" fillId="12" borderId="1" xfId="8" applyFont="1" applyFill="1" applyBorder="1"/>
    <xf numFmtId="0" fontId="14" fillId="12" borderId="74" xfId="8" applyFont="1" applyFill="1" applyBorder="1"/>
    <xf numFmtId="0" fontId="4" fillId="12" borderId="66" xfId="8" applyFont="1" applyFill="1" applyBorder="1"/>
    <xf numFmtId="0" fontId="14" fillId="12" borderId="0" xfId="8" applyFont="1" applyFill="1"/>
    <xf numFmtId="0" fontId="4" fillId="12" borderId="32" xfId="8" applyFont="1" applyFill="1" applyBorder="1"/>
    <xf numFmtId="0" fontId="4" fillId="12" borderId="13" xfId="8" applyFont="1" applyFill="1" applyBorder="1" applyAlignment="1">
      <alignment horizontal="left"/>
    </xf>
    <xf numFmtId="0" fontId="12" fillId="12" borderId="0" xfId="8" applyFont="1" applyFill="1" applyAlignment="1">
      <alignment horizontal="center"/>
    </xf>
    <xf numFmtId="168" fontId="6" fillId="0" borderId="86" xfId="8" applyNumberFormat="1" applyFont="1" applyBorder="1" applyAlignment="1">
      <alignment vertical="center"/>
    </xf>
    <xf numFmtId="164" fontId="32" fillId="2" borderId="118" xfId="31" applyNumberFormat="1" applyFill="1" applyBorder="1" applyAlignment="1">
      <alignment horizontal="right" vertical="top"/>
    </xf>
    <xf numFmtId="164" fontId="39" fillId="2" borderId="118" xfId="31" applyNumberFormat="1" applyFont="1" applyFill="1" applyBorder="1" applyAlignment="1">
      <alignment horizontal="right" vertical="top"/>
    </xf>
    <xf numFmtId="0" fontId="62" fillId="2" borderId="118" xfId="29" applyFont="1" applyFill="1" applyBorder="1" applyAlignment="1">
      <alignment vertical="top"/>
    </xf>
    <xf numFmtId="164" fontId="14" fillId="2" borderId="118" xfId="31" applyNumberFormat="1" applyFont="1" applyFill="1" applyBorder="1" applyAlignment="1">
      <alignment vertical="top"/>
    </xf>
    <xf numFmtId="0" fontId="29" fillId="0" borderId="105" xfId="8" applyFont="1" applyBorder="1" applyAlignment="1">
      <alignment horizontal="center" vertical="center"/>
    </xf>
    <xf numFmtId="167" fontId="145" fillId="0" borderId="0" xfId="8" applyNumberFormat="1" applyFont="1"/>
    <xf numFmtId="164" fontId="32" fillId="0" borderId="0" xfId="31" applyNumberFormat="1" applyAlignment="1">
      <alignment vertical="center"/>
    </xf>
    <xf numFmtId="164" fontId="32" fillId="0" borderId="0" xfId="31" applyNumberFormat="1" applyAlignment="1">
      <alignment horizontal="center" vertical="center"/>
    </xf>
    <xf numFmtId="0" fontId="62" fillId="2" borderId="14" xfId="29" applyFont="1" applyFill="1" applyBorder="1" applyAlignment="1">
      <alignment horizontal="centerContinuous" readingOrder="1"/>
    </xf>
    <xf numFmtId="0" fontId="87" fillId="2" borderId="0" xfId="29" applyFont="1" applyFill="1" applyAlignment="1">
      <alignment horizontal="centerContinuous" readingOrder="1"/>
    </xf>
    <xf numFmtId="164" fontId="14" fillId="2" borderId="0" xfId="31" applyNumberFormat="1" applyFont="1" applyFill="1" applyAlignment="1">
      <alignment horizontal="centerContinuous" vertical="center" readingOrder="1"/>
    </xf>
    <xf numFmtId="164" fontId="14" fillId="2" borderId="32" xfId="31" applyNumberFormat="1" applyFont="1" applyFill="1" applyBorder="1" applyAlignment="1">
      <alignment horizontal="centerContinuous" vertical="center" readingOrder="1"/>
    </xf>
    <xf numFmtId="167" fontId="32" fillId="0" borderId="0" xfId="31" applyNumberFormat="1" applyAlignment="1">
      <alignment vertical="center"/>
    </xf>
    <xf numFmtId="167" fontId="32" fillId="0" borderId="0" xfId="31" applyNumberFormat="1" applyAlignment="1">
      <alignment horizontal="center" vertical="center"/>
    </xf>
    <xf numFmtId="0" fontId="62" fillId="2" borderId="0" xfId="29" applyFont="1" applyFill="1" applyAlignment="1">
      <alignment horizontal="centerContinuous"/>
    </xf>
    <xf numFmtId="164" fontId="14" fillId="2" borderId="0" xfId="31" applyNumberFormat="1" applyFont="1" applyFill="1" applyAlignment="1">
      <alignment horizontal="centerContinuous" vertical="center"/>
    </xf>
    <xf numFmtId="164" fontId="14" fillId="2" borderId="32" xfId="31" applyNumberFormat="1" applyFont="1" applyFill="1" applyBorder="1" applyAlignment="1">
      <alignment horizontal="centerContinuous" vertical="center"/>
    </xf>
    <xf numFmtId="164" fontId="32" fillId="0" borderId="0" xfId="31" applyNumberFormat="1" applyAlignment="1">
      <alignment vertical="top"/>
    </xf>
    <xf numFmtId="164" fontId="32" fillId="2" borderId="47" xfId="31" applyNumberFormat="1" applyFill="1" applyBorder="1" applyAlignment="1">
      <alignment horizontal="right" vertical="top"/>
    </xf>
    <xf numFmtId="164" fontId="39" fillId="2" borderId="68" xfId="31" applyNumberFormat="1" applyFont="1" applyFill="1" applyBorder="1" applyAlignment="1">
      <alignment horizontal="right" vertical="top"/>
    </xf>
    <xf numFmtId="0" fontId="62" fillId="2" borderId="68" xfId="29" applyFont="1" applyFill="1" applyBorder="1" applyAlignment="1">
      <alignment vertical="top"/>
    </xf>
    <xf numFmtId="164" fontId="14" fillId="2" borderId="68" xfId="31" applyNumberFormat="1" applyFont="1" applyFill="1" applyBorder="1" applyAlignment="1">
      <alignment vertical="top"/>
    </xf>
    <xf numFmtId="164" fontId="14" fillId="2" borderId="58" xfId="31" applyNumberFormat="1" applyFont="1" applyFill="1" applyBorder="1" applyAlignment="1">
      <alignment vertical="top"/>
    </xf>
    <xf numFmtId="164" fontId="29" fillId="0" borderId="127" xfId="31" applyNumberFormat="1" applyFont="1" applyBorder="1" applyAlignment="1">
      <alignment horizontal="center" vertical="center" wrapText="1"/>
    </xf>
    <xf numFmtId="164" fontId="33" fillId="0" borderId="0" xfId="31" applyNumberFormat="1" applyFont="1" applyAlignment="1">
      <alignment vertical="center"/>
    </xf>
    <xf numFmtId="164" fontId="33" fillId="0" borderId="0" xfId="31" applyNumberFormat="1" applyFont="1" applyAlignment="1">
      <alignment horizontal="center" vertical="center"/>
    </xf>
    <xf numFmtId="164" fontId="33" fillId="0" borderId="0" xfId="31" applyNumberFormat="1" applyFont="1" applyAlignment="1">
      <alignment horizontal="right" vertical="center"/>
    </xf>
    <xf numFmtId="164" fontId="37" fillId="0" borderId="0" xfId="31" applyNumberFormat="1" applyFont="1" applyAlignment="1">
      <alignment horizontal="right" vertical="center"/>
    </xf>
    <xf numFmtId="164" fontId="34" fillId="0" borderId="0" xfId="31" applyNumberFormat="1" applyFont="1" applyAlignment="1">
      <alignment vertical="center"/>
    </xf>
    <xf numFmtId="164" fontId="35" fillId="0" borderId="0" xfId="31" applyNumberFormat="1" applyFont="1" applyAlignment="1">
      <alignment horizontal="center" vertical="center" wrapText="1"/>
    </xf>
    <xf numFmtId="164" fontId="44" fillId="0" borderId="0" xfId="31" applyNumberFormat="1" applyFont="1" applyAlignment="1">
      <alignment horizontal="centerContinuous" vertical="center"/>
    </xf>
    <xf numFmtId="164" fontId="7" fillId="0" borderId="0" xfId="31" applyNumberFormat="1" applyFont="1" applyAlignment="1">
      <alignment horizontal="centerContinuous" vertical="center"/>
    </xf>
    <xf numFmtId="164" fontId="33" fillId="0" borderId="0" xfId="31" applyNumberFormat="1" applyFont="1" applyAlignment="1">
      <alignment horizontal="centerContinuous" vertical="center"/>
    </xf>
    <xf numFmtId="164" fontId="34" fillId="0" borderId="0" xfId="31" applyNumberFormat="1" applyFont="1" applyAlignment="1">
      <alignment horizontal="centerContinuous" vertical="center"/>
    </xf>
    <xf numFmtId="14" fontId="33" fillId="0" borderId="0" xfId="31" applyNumberFormat="1" applyFont="1" applyAlignment="1">
      <alignment vertical="center"/>
    </xf>
    <xf numFmtId="164" fontId="39" fillId="0" borderId="0" xfId="31" applyNumberFormat="1" applyFont="1" applyAlignment="1">
      <alignment horizontal="right" vertical="center"/>
    </xf>
    <xf numFmtId="164" fontId="35" fillId="13" borderId="26" xfId="31" applyNumberFormat="1" applyFont="1" applyFill="1" applyBorder="1" applyAlignment="1">
      <alignment horizontal="center" vertical="center"/>
    </xf>
    <xf numFmtId="164" fontId="35" fillId="0" borderId="0" xfId="31" applyNumberFormat="1" applyFont="1" applyAlignment="1">
      <alignment vertical="center"/>
    </xf>
    <xf numFmtId="164" fontId="35" fillId="0" borderId="0" xfId="31" applyNumberFormat="1" applyFont="1" applyAlignment="1">
      <alignment horizontal="center" vertical="center"/>
    </xf>
    <xf numFmtId="0" fontId="146" fillId="0" borderId="0" xfId="13" applyFont="1" applyAlignment="1">
      <alignment horizontal="center" vertical="center"/>
    </xf>
    <xf numFmtId="0" fontId="88" fillId="8" borderId="0" xfId="8" applyFont="1" applyFill="1" applyAlignment="1">
      <alignment horizontal="centerContinuous" vertical="center"/>
    </xf>
    <xf numFmtId="0" fontId="90" fillId="8" borderId="0" xfId="8" applyFont="1" applyFill="1" applyAlignment="1">
      <alignment horizontal="center" vertical="center"/>
    </xf>
    <xf numFmtId="0" fontId="82" fillId="8" borderId="0" xfId="8" applyFont="1" applyFill="1" applyAlignment="1">
      <alignment horizontal="centerContinuous" vertical="center"/>
    </xf>
    <xf numFmtId="0" fontId="118" fillId="0" borderId="0" xfId="13" applyFont="1" applyAlignment="1">
      <alignment horizontal="center" vertical="center"/>
    </xf>
    <xf numFmtId="0" fontId="127" fillId="0" borderId="0" xfId="13" applyFont="1" applyAlignment="1">
      <alignment vertical="center"/>
    </xf>
    <xf numFmtId="10" fontId="123" fillId="0" borderId="26" xfId="13" applyNumberFormat="1" applyFont="1" applyBorder="1" applyAlignment="1" applyProtection="1">
      <alignment horizontal="center" vertical="center" wrapText="1"/>
      <protection locked="0"/>
    </xf>
    <xf numFmtId="0" fontId="127" fillId="0" borderId="0" xfId="14" applyFont="1" applyAlignment="1">
      <alignment vertical="center" wrapText="1"/>
    </xf>
    <xf numFmtId="2" fontId="118" fillId="0" borderId="0" xfId="13" applyNumberFormat="1" applyFont="1" applyAlignment="1" applyProtection="1">
      <alignment horizontal="center" vertical="center"/>
      <protection hidden="1"/>
    </xf>
    <xf numFmtId="3" fontId="10" fillId="10" borderId="26" xfId="13" applyNumberFormat="1" applyFont="1" applyFill="1" applyBorder="1" applyAlignment="1">
      <alignment horizontal="center" vertical="center" wrapText="1"/>
    </xf>
    <xf numFmtId="0" fontId="1" fillId="0" borderId="0" xfId="13" applyFont="1" applyAlignment="1">
      <alignment vertical="center"/>
    </xf>
    <xf numFmtId="167" fontId="32" fillId="0" borderId="0" xfId="31" applyNumberFormat="1" applyAlignment="1">
      <alignment horizontal="center" vertical="center" wrapText="1"/>
    </xf>
    <xf numFmtId="164" fontId="3" fillId="0" borderId="0" xfId="31" applyNumberFormat="1" applyFont="1" applyAlignment="1">
      <alignment horizontal="center" vertical="center" wrapText="1"/>
    </xf>
    <xf numFmtId="0" fontId="89" fillId="8" borderId="0" xfId="8" applyFont="1" applyFill="1" applyAlignment="1">
      <alignment horizontal="centerContinuous" vertical="center"/>
    </xf>
    <xf numFmtId="0" fontId="127" fillId="0" borderId="0" xfId="25" applyFont="1" applyAlignment="1">
      <alignment vertical="center" wrapText="1"/>
    </xf>
    <xf numFmtId="14" fontId="123" fillId="0" borderId="0" xfId="8" applyNumberFormat="1" applyFont="1" applyAlignment="1">
      <alignment horizontal="center" vertical="center" wrapText="1"/>
    </xf>
    <xf numFmtId="0" fontId="127" fillId="0" borderId="0" xfId="17" applyFont="1" applyAlignment="1">
      <alignment vertical="center" wrapText="1"/>
    </xf>
    <xf numFmtId="0" fontId="14" fillId="0" borderId="0" xfId="17" applyFont="1" applyAlignment="1">
      <alignment vertical="center" wrapText="1"/>
    </xf>
    <xf numFmtId="0" fontId="4" fillId="0" borderId="0" xfId="17" applyFont="1" applyAlignment="1">
      <alignment vertical="center" wrapText="1"/>
    </xf>
    <xf numFmtId="0" fontId="10" fillId="0" borderId="0" xfId="8" applyFont="1"/>
    <xf numFmtId="0" fontId="145" fillId="0" borderId="0" xfId="8" applyFont="1" applyAlignment="1">
      <alignment horizontal="center"/>
    </xf>
    <xf numFmtId="0" fontId="145" fillId="0" borderId="0" xfId="8" applyFont="1"/>
    <xf numFmtId="167" fontId="32" fillId="0" borderId="0" xfId="31" applyNumberFormat="1" applyAlignment="1">
      <alignment vertical="center" wrapText="1"/>
    </xf>
    <xf numFmtId="0" fontId="62" fillId="2" borderId="0" xfId="29" applyFont="1" applyFill="1" applyAlignment="1">
      <alignment horizontal="centerContinuous" readingOrder="1"/>
    </xf>
    <xf numFmtId="14" fontId="32" fillId="0" borderId="0" xfId="31" applyNumberFormat="1" applyAlignment="1">
      <alignment vertical="top"/>
    </xf>
    <xf numFmtId="164" fontId="32" fillId="2" borderId="68" xfId="31" applyNumberFormat="1" applyFill="1" applyBorder="1" applyAlignment="1">
      <alignment horizontal="right" vertical="top"/>
    </xf>
    <xf numFmtId="164" fontId="147" fillId="0" borderId="0" xfId="31" applyNumberFormat="1" applyFont="1" applyAlignment="1">
      <alignment vertical="center"/>
    </xf>
    <xf numFmtId="164" fontId="41" fillId="0" borderId="0" xfId="31" applyNumberFormat="1" applyFont="1" applyAlignment="1">
      <alignment horizontal="right" vertical="center"/>
    </xf>
    <xf numFmtId="3" fontId="10" fillId="0" borderId="129" xfId="13" applyNumberFormat="1" applyFont="1" applyBorder="1" applyAlignment="1">
      <alignment horizontal="center" vertical="center" wrapText="1"/>
    </xf>
    <xf numFmtId="0" fontId="130" fillId="0" borderId="0" xfId="13" applyFont="1" applyAlignment="1" applyProtection="1">
      <alignment horizontal="center" vertical="center"/>
      <protection hidden="1"/>
    </xf>
    <xf numFmtId="0" fontId="148" fillId="8" borderId="0" xfId="8" applyFont="1" applyFill="1" applyAlignment="1">
      <alignment horizontal="center" vertical="center"/>
    </xf>
    <xf numFmtId="0" fontId="118" fillId="0" borderId="0" xfId="14" applyFont="1" applyAlignment="1">
      <alignment vertical="center"/>
    </xf>
    <xf numFmtId="0" fontId="149" fillId="0" borderId="0" xfId="14" applyFont="1" applyAlignment="1">
      <alignment horizontal="center" vertical="center"/>
    </xf>
    <xf numFmtId="0" fontId="130" fillId="0" borderId="0" xfId="14" applyFont="1" applyAlignment="1">
      <alignment vertical="center"/>
    </xf>
    <xf numFmtId="0" fontId="150" fillId="0" borderId="0" xfId="14" applyFont="1" applyAlignment="1">
      <alignment vertical="center" wrapText="1"/>
    </xf>
    <xf numFmtId="0" fontId="1" fillId="0" borderId="0" xfId="14" applyFont="1" applyAlignment="1">
      <alignment vertical="center" wrapText="1"/>
    </xf>
    <xf numFmtId="0" fontId="123" fillId="0" borderId="0" xfId="14" applyFont="1" applyAlignment="1">
      <alignment horizontal="center" vertical="center"/>
    </xf>
    <xf numFmtId="0" fontId="126" fillId="0" borderId="0" xfId="14" applyFont="1" applyAlignment="1">
      <alignment vertical="center" wrapText="1"/>
    </xf>
    <xf numFmtId="0" fontId="5" fillId="0" borderId="0" xfId="14" applyFont="1" applyAlignment="1">
      <alignment horizontal="center" vertical="center"/>
    </xf>
    <xf numFmtId="0" fontId="4" fillId="0" borderId="0" xfId="14" applyFont="1" applyAlignment="1">
      <alignment horizontal="center" vertical="center"/>
    </xf>
    <xf numFmtId="0" fontId="21" fillId="0" borderId="0" xfId="14" applyFont="1" applyAlignment="1">
      <alignment vertical="center"/>
    </xf>
    <xf numFmtId="0" fontId="21" fillId="0" borderId="0" xfId="14" applyFont="1" applyAlignment="1">
      <alignment vertical="center" wrapText="1"/>
    </xf>
    <xf numFmtId="3" fontId="123" fillId="0" borderId="26" xfId="14" applyNumberFormat="1" applyFont="1" applyBorder="1" applyAlignment="1" applyProtection="1">
      <alignment horizontal="center" vertical="center" wrapText="1"/>
      <protection locked="0"/>
    </xf>
    <xf numFmtId="0" fontId="118" fillId="0" borderId="0" xfId="14" applyFont="1" applyAlignment="1" applyProtection="1">
      <alignment horizontal="center" vertical="center"/>
      <protection hidden="1"/>
    </xf>
    <xf numFmtId="0" fontId="14" fillId="0" borderId="0" xfId="14" applyFont="1" applyAlignment="1">
      <alignment vertical="center" wrapText="1"/>
    </xf>
    <xf numFmtId="0" fontId="10" fillId="0" borderId="0" xfId="13" applyFont="1"/>
    <xf numFmtId="0" fontId="91" fillId="0" borderId="0" xfId="0" applyFont="1" applyAlignment="1">
      <alignment horizontal="left" vertical="top"/>
    </xf>
    <xf numFmtId="0" fontId="3" fillId="0" borderId="86" xfId="0" applyFont="1" applyBorder="1" applyAlignment="1">
      <alignment horizontal="centerContinuous"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173" fontId="5" fillId="0" borderId="41" xfId="0" applyNumberFormat="1" applyFont="1" applyBorder="1" applyAlignment="1">
      <alignment horizontal="center" vertical="center"/>
    </xf>
    <xf numFmtId="0" fontId="4" fillId="0" borderId="52" xfId="0" applyFont="1" applyBorder="1" applyAlignment="1">
      <alignment horizontal="left" vertical="center"/>
    </xf>
    <xf numFmtId="0" fontId="4" fillId="0" borderId="49" xfId="0" applyFont="1" applyBorder="1" applyAlignment="1">
      <alignment horizontal="left" vertical="center"/>
    </xf>
    <xf numFmtId="173" fontId="5" fillId="0" borderId="26" xfId="0" applyNumberFormat="1" applyFont="1" applyBorder="1" applyAlignment="1">
      <alignment horizontal="center" vertical="center"/>
    </xf>
    <xf numFmtId="0" fontId="7" fillId="0" borderId="52" xfId="0" applyFont="1" applyBorder="1" applyAlignment="1">
      <alignment horizontal="left" vertical="center"/>
    </xf>
    <xf numFmtId="0" fontId="7" fillId="0" borderId="68" xfId="0" applyFont="1" applyBorder="1" applyAlignment="1">
      <alignment horizontal="left" vertical="center"/>
    </xf>
    <xf numFmtId="173" fontId="22" fillId="0" borderId="47" xfId="0" applyNumberFormat="1" applyFont="1" applyBorder="1" applyAlignment="1">
      <alignment horizontal="center" vertical="center"/>
    </xf>
    <xf numFmtId="0" fontId="4" fillId="0" borderId="68" xfId="0" applyFont="1" applyBorder="1" applyAlignment="1">
      <alignment horizontal="left" vertical="center"/>
    </xf>
    <xf numFmtId="173" fontId="5" fillId="0" borderId="47" xfId="0" applyNumberFormat="1" applyFont="1" applyBorder="1" applyAlignment="1">
      <alignment horizontal="center" vertical="center"/>
    </xf>
    <xf numFmtId="173" fontId="22" fillId="0" borderId="52" xfId="0" applyNumberFormat="1" applyFont="1" applyBorder="1" applyAlignment="1">
      <alignment horizontal="center" vertical="center"/>
    </xf>
    <xf numFmtId="173" fontId="22" fillId="0" borderId="26" xfId="0" applyNumberFormat="1" applyFont="1" applyBorder="1" applyAlignment="1">
      <alignment horizontal="center" vertical="center"/>
    </xf>
    <xf numFmtId="0" fontId="7" fillId="0" borderId="129" xfId="0" applyFont="1" applyBorder="1" applyAlignment="1">
      <alignment horizontal="left" vertical="center"/>
    </xf>
    <xf numFmtId="173" fontId="11" fillId="0" borderId="26" xfId="0" applyNumberFormat="1" applyFont="1" applyBorder="1" applyAlignment="1">
      <alignment horizontal="center" vertical="center" wrapText="1"/>
    </xf>
    <xf numFmtId="0" fontId="19" fillId="0" borderId="0" xfId="0" applyFont="1" applyAlignment="1">
      <alignment vertical="top"/>
    </xf>
    <xf numFmtId="0" fontId="4" fillId="11" borderId="0" xfId="0" applyFont="1" applyFill="1" applyAlignment="1">
      <alignment vertical="center"/>
    </xf>
    <xf numFmtId="0" fontId="12" fillId="0" borderId="68" xfId="0" applyFont="1" applyBorder="1" applyAlignment="1">
      <alignment horizontal="left" vertical="center"/>
    </xf>
    <xf numFmtId="0" fontId="12" fillId="0" borderId="49" xfId="0" applyFont="1" applyBorder="1" applyAlignment="1">
      <alignment horizontal="left" vertical="center"/>
    </xf>
    <xf numFmtId="173" fontId="58" fillId="0" borderId="41" xfId="0" applyNumberFormat="1" applyFont="1" applyBorder="1" applyAlignment="1">
      <alignment horizontal="center" vertical="center"/>
    </xf>
    <xf numFmtId="0" fontId="4" fillId="0" borderId="129" xfId="0" applyFont="1" applyBorder="1" applyAlignment="1">
      <alignment horizontal="left" vertical="center"/>
    </xf>
    <xf numFmtId="174" fontId="5" fillId="0" borderId="41" xfId="0" applyNumberFormat="1" applyFont="1" applyBorder="1" applyAlignment="1">
      <alignment horizontal="center" vertical="center"/>
    </xf>
    <xf numFmtId="175" fontId="5" fillId="14" borderId="45" xfId="0" applyNumberFormat="1" applyFont="1" applyFill="1" applyBorder="1" applyAlignment="1">
      <alignment horizontal="center" vertical="center"/>
    </xf>
    <xf numFmtId="175" fontId="5" fillId="14" borderId="46" xfId="0" applyNumberFormat="1" applyFont="1" applyFill="1" applyBorder="1" applyAlignment="1">
      <alignment horizontal="center" vertical="center"/>
    </xf>
    <xf numFmtId="0" fontId="4" fillId="0" borderId="129" xfId="0" applyFont="1" applyBorder="1" applyAlignment="1">
      <alignment horizontal="left" vertical="center" wrapText="1"/>
    </xf>
    <xf numFmtId="175" fontId="5" fillId="14" borderId="14" xfId="0" applyNumberFormat="1" applyFont="1" applyFill="1" applyBorder="1" applyAlignment="1">
      <alignment horizontal="center" vertical="center"/>
    </xf>
    <xf numFmtId="175" fontId="5" fillId="14" borderId="73" xfId="0" applyNumberFormat="1" applyFont="1" applyFill="1" applyBorder="1" applyAlignment="1">
      <alignment horizontal="center" vertical="center"/>
    </xf>
    <xf numFmtId="175" fontId="5" fillId="14" borderId="48" xfId="0" applyNumberFormat="1" applyFont="1" applyFill="1" applyBorder="1" applyAlignment="1">
      <alignment horizontal="center" vertical="center"/>
    </xf>
    <xf numFmtId="0" fontId="114" fillId="0" borderId="0" xfId="0" applyFont="1" applyAlignment="1">
      <alignment horizontal="center"/>
    </xf>
    <xf numFmtId="0" fontId="7" fillId="0" borderId="48" xfId="0" applyFont="1" applyBorder="1" applyAlignment="1">
      <alignment horizontal="left" vertical="center"/>
    </xf>
    <xf numFmtId="173" fontId="22" fillId="0" borderId="41" xfId="0" applyNumberFormat="1" applyFont="1" applyBorder="1" applyAlignment="1">
      <alignment horizontal="center" vertical="center"/>
    </xf>
    <xf numFmtId="0" fontId="7" fillId="0" borderId="49" xfId="0" applyFont="1" applyBorder="1" applyAlignment="1">
      <alignment horizontal="left" vertical="center"/>
    </xf>
    <xf numFmtId="0" fontId="7" fillId="0" borderId="26" xfId="0" applyFont="1" applyBorder="1" applyAlignment="1">
      <alignment horizontal="left" vertical="center"/>
    </xf>
    <xf numFmtId="0" fontId="12" fillId="0" borderId="129" xfId="0" applyFont="1" applyBorder="1" applyAlignment="1">
      <alignment horizontal="centerContinuous" vertical="center"/>
    </xf>
    <xf numFmtId="173" fontId="22" fillId="0" borderId="129" xfId="0" applyNumberFormat="1" applyFont="1" applyBorder="1" applyAlignment="1">
      <alignment horizontal="centerContinuous" vertical="center"/>
    </xf>
    <xf numFmtId="173" fontId="5" fillId="5" borderId="26" xfId="0" applyNumberFormat="1" applyFont="1" applyFill="1" applyBorder="1" applyAlignment="1">
      <alignment horizontal="center" vertical="center"/>
    </xf>
    <xf numFmtId="173" fontId="5" fillId="14" borderId="14" xfId="0" applyNumberFormat="1" applyFont="1" applyFill="1" applyBorder="1" applyAlignment="1">
      <alignment horizontal="center" vertical="center"/>
    </xf>
    <xf numFmtId="173" fontId="5" fillId="5" borderId="41" xfId="0" applyNumberFormat="1" applyFont="1" applyFill="1" applyBorder="1" applyAlignment="1">
      <alignment horizontal="center" vertical="center"/>
    </xf>
    <xf numFmtId="173" fontId="5" fillId="14" borderId="73" xfId="0" applyNumberFormat="1" applyFont="1" applyFill="1" applyBorder="1" applyAlignment="1">
      <alignment horizontal="center" vertical="center"/>
    </xf>
    <xf numFmtId="173" fontId="5" fillId="14" borderId="128" xfId="0" applyNumberFormat="1" applyFont="1" applyFill="1" applyBorder="1" applyAlignment="1">
      <alignment horizontal="center" vertical="center"/>
    </xf>
    <xf numFmtId="173" fontId="5" fillId="5" borderId="129" xfId="0" applyNumberFormat="1" applyFont="1" applyFill="1" applyBorder="1" applyAlignment="1">
      <alignment horizontal="centerContinuous" vertical="center"/>
    </xf>
    <xf numFmtId="173" fontId="5" fillId="14" borderId="46" xfId="0" applyNumberFormat="1" applyFont="1" applyFill="1" applyBorder="1" applyAlignment="1">
      <alignment horizontal="center" vertical="center"/>
    </xf>
    <xf numFmtId="173" fontId="5" fillId="14" borderId="48" xfId="0" applyNumberFormat="1" applyFont="1" applyFill="1" applyBorder="1" applyAlignment="1">
      <alignment horizontal="center" vertical="center"/>
    </xf>
    <xf numFmtId="0" fontId="4" fillId="0" borderId="48" xfId="0" applyFont="1" applyBorder="1" applyAlignment="1">
      <alignment horizontal="left" vertical="center" wrapText="1"/>
    </xf>
    <xf numFmtId="0" fontId="4" fillId="0" borderId="68" xfId="0" applyFont="1" applyBorder="1" applyAlignment="1">
      <alignment horizontal="left" vertical="center" wrapText="1"/>
    </xf>
    <xf numFmtId="173" fontId="5" fillId="14" borderId="47" xfId="0" applyNumberFormat="1" applyFont="1" applyFill="1" applyBorder="1" applyAlignment="1">
      <alignment horizontal="center" vertical="center"/>
    </xf>
    <xf numFmtId="0" fontId="101" fillId="0" borderId="0" xfId="8" applyFont="1" applyAlignment="1">
      <alignment horizontal="centerContinuous" vertical="center"/>
    </xf>
    <xf numFmtId="0" fontId="0" fillId="0" borderId="0" xfId="0" applyAlignment="1">
      <alignment horizontal="centerContinuous" vertical="center"/>
    </xf>
    <xf numFmtId="0" fontId="29" fillId="0" borderId="105" xfId="0" applyFont="1" applyBorder="1" applyAlignment="1">
      <alignment horizontal="centerContinuous" vertical="center"/>
    </xf>
    <xf numFmtId="0" fontId="4" fillId="0" borderId="30" xfId="0" applyFont="1" applyBorder="1" applyAlignment="1">
      <alignment horizontal="left" vertical="center"/>
    </xf>
    <xf numFmtId="173" fontId="5" fillId="0" borderId="78" xfId="0" applyNumberFormat="1" applyFont="1" applyBorder="1" applyAlignment="1">
      <alignment horizontal="center" vertical="center"/>
    </xf>
    <xf numFmtId="0" fontId="4" fillId="0" borderId="31" xfId="0" applyFont="1" applyBorder="1" applyAlignment="1">
      <alignment horizontal="left" vertical="center"/>
    </xf>
    <xf numFmtId="0" fontId="12" fillId="0" borderId="31" xfId="0" applyFont="1" applyBorder="1" applyAlignment="1">
      <alignment horizontal="left" vertical="center"/>
    </xf>
    <xf numFmtId="173" fontId="58" fillId="0" borderId="78" xfId="0" applyNumberFormat="1" applyFont="1" applyBorder="1" applyAlignment="1">
      <alignment horizontal="center" vertical="center"/>
    </xf>
    <xf numFmtId="0" fontId="4" fillId="0" borderId="31" xfId="0" applyFont="1" applyBorder="1" applyAlignment="1">
      <alignment vertical="center"/>
    </xf>
    <xf numFmtId="174" fontId="5" fillId="0" borderId="78" xfId="0" applyNumberFormat="1" applyFont="1" applyBorder="1" applyAlignment="1">
      <alignment horizontal="center" vertical="center"/>
    </xf>
    <xf numFmtId="175" fontId="5" fillId="14" borderId="92" xfId="0" applyNumberFormat="1" applyFont="1" applyFill="1" applyBorder="1" applyAlignment="1">
      <alignment horizontal="center" vertical="center"/>
    </xf>
    <xf numFmtId="175" fontId="5" fillId="14" borderId="78" xfId="0" applyNumberFormat="1" applyFont="1" applyFill="1" applyBorder="1" applyAlignment="1">
      <alignment horizontal="center" vertical="center"/>
    </xf>
    <xf numFmtId="0" fontId="4" fillId="0" borderId="13" xfId="0" applyFont="1" applyBorder="1"/>
    <xf numFmtId="0" fontId="4" fillId="0" borderId="140" xfId="0" applyFont="1" applyBorder="1" applyAlignment="1">
      <alignment vertical="center"/>
    </xf>
    <xf numFmtId="0" fontId="4" fillId="0" borderId="102" xfId="0" applyFont="1" applyBorder="1" applyAlignment="1">
      <alignment horizontal="left" vertical="center"/>
    </xf>
    <xf numFmtId="0" fontId="4" fillId="0" borderId="143" xfId="0" applyFont="1" applyBorder="1" applyAlignment="1">
      <alignment horizontal="left" vertical="center"/>
    </xf>
    <xf numFmtId="175" fontId="5" fillId="14" borderId="144" xfId="0" applyNumberFormat="1" applyFont="1" applyFill="1" applyBorder="1" applyAlignment="1">
      <alignment horizontal="center" vertical="center"/>
    </xf>
    <xf numFmtId="174" fontId="5" fillId="0" borderId="144" xfId="0" applyNumberFormat="1" applyFont="1" applyBorder="1" applyAlignment="1">
      <alignment horizontal="center" vertical="center"/>
    </xf>
    <xf numFmtId="174" fontId="5" fillId="0" borderId="130" xfId="0" applyNumberFormat="1" applyFont="1" applyBorder="1" applyAlignment="1">
      <alignment horizontal="center" vertical="center"/>
    </xf>
    <xf numFmtId="0" fontId="7" fillId="0" borderId="30" xfId="0" applyFont="1" applyBorder="1" applyAlignment="1">
      <alignment horizontal="left" vertical="center"/>
    </xf>
    <xf numFmtId="173" fontId="22" fillId="0" borderId="78" xfId="0" applyNumberFormat="1" applyFont="1" applyBorder="1" applyAlignment="1">
      <alignment horizontal="center" vertical="center"/>
    </xf>
    <xf numFmtId="0" fontId="7" fillId="0" borderId="31" xfId="0" applyFont="1" applyBorder="1" applyAlignment="1">
      <alignment vertical="center"/>
    </xf>
    <xf numFmtId="173" fontId="22" fillId="0" borderId="60" xfId="0" applyNumberFormat="1" applyFont="1" applyBorder="1" applyAlignment="1">
      <alignment horizontal="center" vertical="center"/>
    </xf>
    <xf numFmtId="0" fontId="7" fillId="0" borderId="31" xfId="0" applyFont="1" applyBorder="1" applyAlignment="1">
      <alignment horizontal="left" vertical="center"/>
    </xf>
    <xf numFmtId="173" fontId="22" fillId="0" borderId="59" xfId="0" applyNumberFormat="1" applyFont="1" applyBorder="1" applyAlignment="1">
      <alignment horizontal="centerContinuous" vertical="center"/>
    </xf>
    <xf numFmtId="173" fontId="5" fillId="5" borderId="60" xfId="0" applyNumberFormat="1" applyFont="1" applyFill="1" applyBorder="1" applyAlignment="1">
      <alignment horizontal="center" vertical="center"/>
    </xf>
    <xf numFmtId="173" fontId="5" fillId="5" borderId="59" xfId="0" applyNumberFormat="1" applyFont="1" applyFill="1" applyBorder="1" applyAlignment="1">
      <alignment horizontal="centerContinuous" vertical="center"/>
    </xf>
    <xf numFmtId="173" fontId="5" fillId="14" borderId="32" xfId="0" applyNumberFormat="1" applyFont="1" applyFill="1" applyBorder="1" applyAlignment="1">
      <alignment horizontal="center" vertical="center"/>
    </xf>
    <xf numFmtId="173" fontId="5" fillId="14" borderId="58" xfId="0" applyNumberFormat="1" applyFont="1" applyFill="1" applyBorder="1" applyAlignment="1">
      <alignment horizontal="center" vertical="center"/>
    </xf>
    <xf numFmtId="0" fontId="7" fillId="0" borderId="140" xfId="0" applyFont="1" applyBorder="1" applyAlignment="1">
      <alignment vertical="center"/>
    </xf>
    <xf numFmtId="0" fontId="7" fillId="0" borderId="102" xfId="0" applyFont="1" applyBorder="1" applyAlignment="1">
      <alignment horizontal="left" vertical="center"/>
    </xf>
    <xf numFmtId="173" fontId="5" fillId="0" borderId="144" xfId="0" applyNumberFormat="1" applyFont="1" applyBorder="1" applyAlignment="1">
      <alignment horizontal="center" vertical="center"/>
    </xf>
    <xf numFmtId="173" fontId="5" fillId="0" borderId="130" xfId="0" applyNumberFormat="1" applyFont="1" applyBorder="1" applyAlignment="1">
      <alignment horizontal="center" vertical="center"/>
    </xf>
    <xf numFmtId="0" fontId="124" fillId="0" borderId="0" xfId="14" applyFont="1" applyAlignment="1">
      <alignment horizontal="center" vertical="center"/>
    </xf>
    <xf numFmtId="0" fontId="122" fillId="0" borderId="0" xfId="14" applyFont="1" applyAlignment="1">
      <alignment horizontal="center" vertical="center"/>
    </xf>
    <xf numFmtId="0" fontId="127" fillId="0" borderId="0" xfId="14" applyFont="1" applyAlignment="1">
      <alignment vertical="center"/>
    </xf>
    <xf numFmtId="0" fontId="10" fillId="0" borderId="0" xfId="0" applyFont="1" applyAlignment="1">
      <alignment vertical="top"/>
    </xf>
    <xf numFmtId="38" fontId="4" fillId="0" borderId="93" xfId="4" applyNumberFormat="1" applyFont="1" applyFill="1" applyBorder="1" applyAlignment="1"/>
    <xf numFmtId="38" fontId="4" fillId="0" borderId="95" xfId="4" applyNumberFormat="1" applyFont="1" applyFill="1" applyBorder="1" applyAlignment="1"/>
    <xf numFmtId="0" fontId="4" fillId="0" borderId="90" xfId="4" applyNumberFormat="1" applyFont="1" applyFill="1" applyBorder="1" applyAlignment="1" applyProtection="1">
      <protection locked="0"/>
    </xf>
    <xf numFmtId="0" fontId="4" fillId="0" borderId="60" xfId="4" applyNumberFormat="1" applyFont="1" applyFill="1" applyBorder="1" applyAlignment="1" applyProtection="1">
      <protection locked="0"/>
    </xf>
    <xf numFmtId="0" fontId="4" fillId="0" borderId="18" xfId="4" applyNumberFormat="1" applyFont="1" applyFill="1" applyBorder="1" applyAlignment="1" applyProtection="1">
      <protection locked="0"/>
    </xf>
    <xf numFmtId="0" fontId="4" fillId="0" borderId="78" xfId="4" applyNumberFormat="1" applyFont="1" applyFill="1" applyBorder="1" applyAlignment="1" applyProtection="1">
      <protection locked="0"/>
    </xf>
    <xf numFmtId="0" fontId="4" fillId="0" borderId="69" xfId="4" applyNumberFormat="1" applyFont="1" applyFill="1" applyBorder="1" applyAlignment="1" applyProtection="1">
      <protection locked="0"/>
    </xf>
    <xf numFmtId="0" fontId="4" fillId="0" borderId="54" xfId="4" applyNumberFormat="1" applyFont="1" applyFill="1" applyBorder="1" applyAlignment="1" applyProtection="1">
      <protection locked="0"/>
    </xf>
    <xf numFmtId="0" fontId="115" fillId="0" borderId="0" xfId="0" applyFont="1" applyAlignment="1" applyProtection="1">
      <alignment horizontal="center" vertical="center"/>
      <protection locked="0"/>
    </xf>
    <xf numFmtId="0" fontId="4" fillId="15" borderId="0" xfId="8" applyFont="1" applyFill="1"/>
    <xf numFmtId="0" fontId="19" fillId="0" borderId="138" xfId="8" applyFont="1" applyBorder="1" applyAlignment="1">
      <alignment horizontal="center" vertical="center"/>
    </xf>
    <xf numFmtId="0" fontId="21" fillId="11" borderId="0" xfId="8" applyFont="1" applyFill="1" applyAlignment="1">
      <alignment horizontal="center" vertical="center"/>
    </xf>
    <xf numFmtId="3" fontId="21" fillId="11" borderId="0" xfId="8" applyNumberFormat="1" applyFont="1" applyFill="1" applyAlignment="1">
      <alignment vertical="center"/>
    </xf>
    <xf numFmtId="3" fontId="21" fillId="11" borderId="0" xfId="8" applyNumberFormat="1" applyFont="1" applyFill="1" applyAlignment="1">
      <alignment horizontal="center" vertical="center"/>
    </xf>
    <xf numFmtId="0" fontId="14" fillId="0" borderId="0" xfId="33"/>
    <xf numFmtId="0" fontId="14" fillId="0" borderId="0" xfId="33" applyAlignment="1">
      <alignment vertical="center"/>
    </xf>
    <xf numFmtId="0" fontId="13" fillId="0" borderId="72" xfId="27" applyFont="1" applyBorder="1" applyAlignment="1">
      <alignment horizontal="center"/>
    </xf>
    <xf numFmtId="0" fontId="13" fillId="0" borderId="145" xfId="33" applyFont="1" applyBorder="1" applyAlignment="1">
      <alignment horizontal="center"/>
    </xf>
    <xf numFmtId="0" fontId="20" fillId="0" borderId="13" xfId="33" applyFont="1" applyBorder="1" applyAlignment="1">
      <alignment horizontal="center"/>
    </xf>
    <xf numFmtId="0" fontId="20" fillId="0" borderId="0" xfId="33" applyFont="1" applyAlignment="1">
      <alignment horizontal="center"/>
    </xf>
    <xf numFmtId="0" fontId="13" fillId="0" borderId="146" xfId="27" applyFont="1" applyBorder="1" applyAlignment="1">
      <alignment horizontal="center"/>
    </xf>
    <xf numFmtId="0" fontId="13" fillId="5" borderId="72" xfId="27" applyFont="1" applyFill="1" applyBorder="1" applyAlignment="1">
      <alignment horizontal="center"/>
    </xf>
    <xf numFmtId="0" fontId="13" fillId="5" borderId="145" xfId="33" applyFont="1" applyFill="1" applyBorder="1" applyAlignment="1">
      <alignment horizontal="center"/>
    </xf>
    <xf numFmtId="0" fontId="13" fillId="0" borderId="122" xfId="33" applyFont="1" applyBorder="1" applyAlignment="1">
      <alignment horizontal="center"/>
    </xf>
    <xf numFmtId="3" fontId="4" fillId="4" borderId="54" xfId="0" applyNumberFormat="1" applyFont="1" applyFill="1" applyBorder="1"/>
    <xf numFmtId="3" fontId="4" fillId="4" borderId="78" xfId="0" applyNumberFormat="1" applyFont="1" applyFill="1" applyBorder="1"/>
    <xf numFmtId="3" fontId="4" fillId="4" borderId="30" xfId="0" applyNumberFormat="1" applyFont="1" applyFill="1" applyBorder="1" applyProtection="1">
      <protection locked="0"/>
    </xf>
    <xf numFmtId="3" fontId="4" fillId="5" borderId="54" xfId="0" applyNumberFormat="1" applyFont="1" applyFill="1" applyBorder="1" applyProtection="1">
      <protection locked="0"/>
    </xf>
    <xf numFmtId="3" fontId="4" fillId="5" borderId="38" xfId="0" applyNumberFormat="1" applyFont="1" applyFill="1" applyBorder="1" applyProtection="1">
      <protection locked="0"/>
    </xf>
    <xf numFmtId="0" fontId="0" fillId="8" borderId="0" xfId="0" applyFill="1"/>
    <xf numFmtId="0" fontId="7" fillId="0" borderId="25" xfId="27" applyFont="1" applyBorder="1" applyAlignment="1">
      <alignment horizontal="left"/>
    </xf>
    <xf numFmtId="0" fontId="11" fillId="0" borderId="20" xfId="27" applyFont="1" applyBorder="1" applyAlignment="1">
      <alignment horizontal="center"/>
    </xf>
    <xf numFmtId="3" fontId="11" fillId="0" borderId="93" xfId="27" applyNumberFormat="1" applyFont="1" applyBorder="1" applyAlignment="1">
      <alignment horizontal="center"/>
    </xf>
    <xf numFmtId="3" fontId="11" fillId="0" borderId="20" xfId="27" applyNumberFormat="1" applyFont="1" applyBorder="1" applyAlignment="1">
      <alignment horizontal="center"/>
    </xf>
    <xf numFmtId="3" fontId="11" fillId="0" borderId="94" xfId="27" applyNumberFormat="1" applyFont="1" applyBorder="1" applyAlignment="1">
      <alignment horizontal="center"/>
    </xf>
    <xf numFmtId="3" fontId="11" fillId="0" borderId="111" xfId="27" applyNumberFormat="1" applyFont="1" applyBorder="1" applyAlignment="1">
      <alignment horizontal="center"/>
    </xf>
    <xf numFmtId="0" fontId="6" fillId="0" borderId="13" xfId="33" applyFont="1" applyBorder="1"/>
    <xf numFmtId="0" fontId="6" fillId="0" borderId="0" xfId="33" applyFont="1"/>
    <xf numFmtId="3" fontId="11" fillId="0" borderId="96" xfId="27" applyNumberFormat="1" applyFont="1" applyBorder="1" applyAlignment="1">
      <alignment horizontal="center"/>
    </xf>
    <xf numFmtId="3" fontId="11" fillId="0" borderId="95" xfId="27" applyNumberFormat="1" applyFont="1" applyBorder="1" applyAlignment="1">
      <alignment horizontal="center"/>
    </xf>
    <xf numFmtId="0" fontId="22" fillId="0" borderId="135" xfId="0" applyFont="1" applyBorder="1" applyAlignment="1">
      <alignment vertical="center"/>
    </xf>
    <xf numFmtId="0" fontId="4" fillId="0" borderId="136" xfId="0" applyFont="1" applyBorder="1" applyAlignment="1">
      <alignment horizontal="center"/>
    </xf>
    <xf numFmtId="0" fontId="4" fillId="0" borderId="136" xfId="0" applyFont="1" applyBorder="1"/>
    <xf numFmtId="0" fontId="4" fillId="0" borderId="7" xfId="0" applyFont="1" applyBorder="1"/>
    <xf numFmtId="0" fontId="4" fillId="0" borderId="102" xfId="0" applyFont="1" applyBorder="1" applyAlignment="1">
      <alignment horizontal="center"/>
    </xf>
    <xf numFmtId="0" fontId="4" fillId="8" borderId="0" xfId="0" applyFont="1" applyFill="1"/>
    <xf numFmtId="0" fontId="4" fillId="8" borderId="26" xfId="0" applyFont="1" applyFill="1" applyBorder="1"/>
    <xf numFmtId="3" fontId="4" fillId="0" borderId="67" xfId="0" applyNumberFormat="1" applyFont="1" applyBorder="1" applyProtection="1">
      <protection locked="0"/>
    </xf>
    <xf numFmtId="0" fontId="4" fillId="8" borderId="89" xfId="0" applyFont="1" applyFill="1" applyBorder="1"/>
    <xf numFmtId="0" fontId="4" fillId="0" borderId="33" xfId="0" applyFont="1" applyBorder="1" applyAlignment="1">
      <alignment horizontal="center" vertical="center" wrapText="1"/>
    </xf>
    <xf numFmtId="0" fontId="4" fillId="5" borderId="28" xfId="0" applyFont="1" applyFill="1" applyBorder="1" applyAlignment="1">
      <alignment horizontal="centerContinuous" vertical="center" wrapText="1"/>
    </xf>
    <xf numFmtId="0" fontId="4" fillId="5" borderId="28" xfId="0" applyFont="1" applyFill="1" applyBorder="1" applyAlignment="1">
      <alignment horizontal="center" vertical="center" wrapText="1"/>
    </xf>
    <xf numFmtId="0" fontId="24" fillId="5" borderId="22" xfId="0" applyFont="1" applyFill="1" applyBorder="1" applyAlignment="1">
      <alignment horizontal="center"/>
    </xf>
    <xf numFmtId="0" fontId="4" fillId="0" borderId="33" xfId="0" applyFont="1" applyBorder="1" applyAlignment="1">
      <alignment horizontal="center" vertical="center" wrapText="1"/>
    </xf>
    <xf numFmtId="0" fontId="4" fillId="0" borderId="133" xfId="0" applyFont="1" applyBorder="1" applyAlignment="1">
      <alignment horizontal="left"/>
    </xf>
    <xf numFmtId="0" fontId="4" fillId="0" borderId="77" xfId="0" applyFont="1" applyBorder="1" applyAlignment="1">
      <alignment horizontal="left"/>
    </xf>
    <xf numFmtId="0" fontId="4" fillId="0" borderId="9" xfId="0" applyFont="1" applyBorder="1" applyAlignment="1">
      <alignment horizontal="centerContinuous" vertical="center" wrapText="1"/>
    </xf>
    <xf numFmtId="3" fontId="4" fillId="4" borderId="49" xfId="0" applyNumberFormat="1" applyFont="1" applyFill="1" applyBorder="1"/>
    <xf numFmtId="0" fontId="0" fillId="0" borderId="138" xfId="0" applyBorder="1"/>
    <xf numFmtId="3" fontId="4" fillId="4" borderId="48" xfId="0" applyNumberFormat="1" applyFont="1" applyFill="1" applyBorder="1"/>
    <xf numFmtId="0" fontId="13" fillId="0" borderId="147" xfId="27" applyFont="1" applyBorder="1" applyAlignment="1">
      <alignment horizontal="center"/>
    </xf>
    <xf numFmtId="0" fontId="13" fillId="0" borderId="83" xfId="33" applyFont="1" applyBorder="1" applyAlignment="1">
      <alignment horizontal="center"/>
    </xf>
    <xf numFmtId="0" fontId="156" fillId="0" borderId="0" xfId="0" applyFont="1"/>
    <xf numFmtId="0" fontId="22" fillId="0" borderId="32" xfId="0" applyFont="1" applyBorder="1" applyAlignment="1">
      <alignment horizontal="left" vertical="center" wrapText="1"/>
    </xf>
    <xf numFmtId="0" fontId="22" fillId="0" borderId="148" xfId="0" applyFont="1" applyBorder="1" applyAlignment="1">
      <alignment horizontal="left" vertical="center" wrapText="1"/>
    </xf>
    <xf numFmtId="0" fontId="22" fillId="0" borderId="136" xfId="0" applyFont="1" applyBorder="1" applyAlignment="1">
      <alignment horizontal="left" vertical="center" wrapText="1"/>
    </xf>
    <xf numFmtId="0" fontId="22" fillId="0" borderId="86" xfId="0" applyFont="1" applyBorder="1" applyAlignment="1">
      <alignment horizontal="left" vertical="center" wrapText="1"/>
    </xf>
    <xf numFmtId="0" fontId="14" fillId="0" borderId="26" xfId="0" applyFont="1" applyBorder="1" applyAlignment="1">
      <alignment horizontal="center"/>
    </xf>
    <xf numFmtId="0" fontId="5" fillId="4" borderId="14" xfId="0" applyFont="1" applyFill="1" applyBorder="1" applyAlignment="1">
      <alignment horizontal="left"/>
    </xf>
    <xf numFmtId="3" fontId="5" fillId="4" borderId="46" xfId="0" applyNumberFormat="1" applyFont="1" applyFill="1" applyBorder="1" applyProtection="1">
      <protection locked="0"/>
    </xf>
    <xf numFmtId="3" fontId="5" fillId="4" borderId="81" xfId="0" applyNumberFormat="1" applyFont="1" applyFill="1" applyBorder="1" applyProtection="1">
      <protection locked="0"/>
    </xf>
    <xf numFmtId="3" fontId="5" fillId="4" borderId="120" xfId="0" applyNumberFormat="1" applyFont="1" applyFill="1" applyBorder="1" applyProtection="1">
      <protection locked="0"/>
    </xf>
    <xf numFmtId="168" fontId="5" fillId="4" borderId="79" xfId="0" applyNumberFormat="1" applyFont="1" applyFill="1" applyBorder="1" applyAlignment="1">
      <alignment horizontal="right"/>
    </xf>
    <xf numFmtId="168" fontId="5" fillId="4" borderId="149" xfId="0" applyNumberFormat="1" applyFont="1" applyFill="1" applyBorder="1" applyAlignment="1">
      <alignment horizontal="right"/>
    </xf>
    <xf numFmtId="168" fontId="5" fillId="4" borderId="17" xfId="0" applyNumberFormat="1" applyFont="1" applyFill="1" applyBorder="1" applyAlignment="1">
      <alignment horizontal="right"/>
    </xf>
    <xf numFmtId="168" fontId="59" fillId="4" borderId="0" xfId="0" applyNumberFormat="1" applyFont="1" applyFill="1" applyAlignment="1">
      <alignment horizontal="right"/>
    </xf>
    <xf numFmtId="0" fontId="158" fillId="0" borderId="0" xfId="0" applyFont="1"/>
    <xf numFmtId="40" fontId="40" fillId="0" borderId="26" xfId="4" applyFont="1" applyBorder="1" applyAlignment="1">
      <alignment horizontal="center"/>
    </xf>
    <xf numFmtId="0" fontId="4" fillId="0" borderId="39" xfId="8" applyFont="1" applyBorder="1" applyAlignment="1">
      <alignment horizontal="left" vertical="center"/>
    </xf>
    <xf numFmtId="0" fontId="159" fillId="0" borderId="0" xfId="8" applyFont="1" applyAlignment="1">
      <alignment horizontal="center"/>
    </xf>
    <xf numFmtId="0" fontId="159" fillId="0" borderId="0" xfId="8" applyFont="1"/>
    <xf numFmtId="0" fontId="160" fillId="0" borderId="0" xfId="8" applyFont="1"/>
    <xf numFmtId="0" fontId="160" fillId="0" borderId="0" xfId="8" applyFont="1" applyAlignment="1">
      <alignment horizontal="center"/>
    </xf>
    <xf numFmtId="0" fontId="4" fillId="11" borderId="0" xfId="8" applyFont="1" applyFill="1" applyAlignment="1">
      <alignment horizontal="center" vertical="center"/>
    </xf>
    <xf numFmtId="3" fontId="4" fillId="11" borderId="0" xfId="8" applyNumberFormat="1" applyFont="1" applyFill="1" applyAlignment="1">
      <alignment vertical="center"/>
    </xf>
    <xf numFmtId="0" fontId="145" fillId="0" borderId="0" xfId="8" applyFont="1" applyAlignment="1">
      <alignment horizontal="center" vertical="center"/>
    </xf>
    <xf numFmtId="49" fontId="118" fillId="0" borderId="0" xfId="13" applyNumberFormat="1" applyFont="1" applyAlignment="1" applyProtection="1">
      <alignment horizontal="center" vertical="center" wrapText="1"/>
      <protection locked="0"/>
    </xf>
    <xf numFmtId="0" fontId="145" fillId="0" borderId="0" xfId="13" applyFont="1"/>
    <xf numFmtId="0" fontId="130" fillId="0" borderId="0" xfId="13" applyFont="1"/>
    <xf numFmtId="0" fontId="131" fillId="0" borderId="0" xfId="13" applyFont="1"/>
    <xf numFmtId="0" fontId="149" fillId="0" borderId="0" xfId="13" applyFont="1" applyAlignment="1">
      <alignment horizontal="center" vertical="center"/>
    </xf>
    <xf numFmtId="0" fontId="5" fillId="0" borderId="0" xfId="15" applyFont="1" applyAlignment="1">
      <alignment horizontal="center" vertical="center"/>
    </xf>
    <xf numFmtId="0" fontId="21" fillId="0" borderId="0" xfId="15" applyFont="1" applyAlignment="1">
      <alignment vertical="center" wrapText="1"/>
    </xf>
    <xf numFmtId="0" fontId="118" fillId="0" borderId="0" xfId="15" applyFont="1" applyAlignment="1">
      <alignment vertical="center"/>
    </xf>
    <xf numFmtId="0" fontId="123" fillId="0" borderId="26" xfId="15" applyFont="1" applyBorder="1" applyAlignment="1" applyProtection="1">
      <alignment horizontal="center" vertical="center" wrapText="1"/>
      <protection locked="0"/>
    </xf>
    <xf numFmtId="0" fontId="127" fillId="0" borderId="0" xfId="15" applyFont="1" applyAlignment="1">
      <alignment vertical="center" wrapText="1"/>
    </xf>
    <xf numFmtId="0" fontId="118" fillId="0" borderId="0" xfId="15" applyFont="1" applyAlignment="1" applyProtection="1">
      <alignment horizontal="center" vertical="center"/>
      <protection hidden="1"/>
    </xf>
    <xf numFmtId="0" fontId="118" fillId="0" borderId="0" xfId="19" applyFont="1" applyAlignment="1" applyProtection="1">
      <alignment horizontal="center" vertical="center"/>
      <protection hidden="1"/>
    </xf>
    <xf numFmtId="0" fontId="1" fillId="0" borderId="0" xfId="15" applyFont="1" applyAlignment="1">
      <alignment vertical="center" wrapText="1"/>
    </xf>
    <xf numFmtId="0" fontId="123" fillId="0" borderId="0" xfId="15" applyFont="1" applyAlignment="1">
      <alignment horizontal="center" vertical="center"/>
    </xf>
    <xf numFmtId="0" fontId="126" fillId="0" borderId="0" xfId="15" applyFont="1" applyAlignment="1">
      <alignment vertical="center" wrapText="1"/>
    </xf>
    <xf numFmtId="3" fontId="123" fillId="0" borderId="26" xfId="15" applyNumberFormat="1" applyFont="1" applyBorder="1" applyAlignment="1" applyProtection="1">
      <alignment horizontal="center" vertical="center" wrapText="1"/>
      <protection locked="0"/>
    </xf>
    <xf numFmtId="0" fontId="108" fillId="0" borderId="0" xfId="15" applyAlignment="1">
      <alignment vertical="center" wrapText="1"/>
    </xf>
    <xf numFmtId="0" fontId="130" fillId="0" borderId="0" xfId="17" applyFont="1" applyAlignment="1">
      <alignment vertical="center"/>
    </xf>
    <xf numFmtId="0" fontId="21" fillId="0" borderId="0" xfId="19" applyFont="1" applyAlignment="1">
      <alignment vertical="center" wrapText="1"/>
    </xf>
    <xf numFmtId="173" fontId="5" fillId="0" borderId="60" xfId="0" applyNumberFormat="1" applyFont="1" applyBorder="1" applyAlignment="1">
      <alignment horizontal="center" vertical="center"/>
    </xf>
    <xf numFmtId="173" fontId="5" fillId="5" borderId="92" xfId="0" applyNumberFormat="1" applyFont="1" applyFill="1" applyBorder="1" applyAlignment="1">
      <alignment horizontal="center" vertical="center"/>
    </xf>
    <xf numFmtId="173" fontId="5" fillId="14" borderId="78" xfId="0" applyNumberFormat="1" applyFont="1" applyFill="1" applyBorder="1" applyAlignment="1">
      <alignment horizontal="center" vertical="center"/>
    </xf>
    <xf numFmtId="173" fontId="4" fillId="0" borderId="41" xfId="0" applyNumberFormat="1" applyFont="1" applyBorder="1" applyAlignment="1">
      <alignment horizontal="center" vertical="center"/>
    </xf>
    <xf numFmtId="173" fontId="5" fillId="14" borderId="26" xfId="0" applyNumberFormat="1" applyFont="1" applyFill="1" applyBorder="1" applyAlignment="1">
      <alignment horizontal="center" vertical="center"/>
    </xf>
    <xf numFmtId="173" fontId="163" fillId="0" borderId="41" xfId="0" applyNumberFormat="1" applyFont="1" applyBorder="1" applyAlignment="1">
      <alignment horizontal="center" vertical="center"/>
    </xf>
    <xf numFmtId="173" fontId="5" fillId="14" borderId="115" xfId="0" applyNumberFormat="1" applyFont="1" applyFill="1" applyBorder="1" applyAlignment="1">
      <alignment horizontal="center" vertical="center"/>
    </xf>
    <xf numFmtId="0" fontId="4" fillId="0" borderId="118" xfId="0" applyFont="1" applyBorder="1" applyAlignment="1">
      <alignment horizontal="left" vertical="center"/>
    </xf>
    <xf numFmtId="0" fontId="113" fillId="0" borderId="0" xfId="0" applyFont="1"/>
    <xf numFmtId="0" fontId="71" fillId="0" borderId="68" xfId="8" applyFont="1" applyBorder="1" applyAlignment="1">
      <alignment horizontal="left"/>
    </xf>
    <xf numFmtId="0" fontId="71" fillId="0" borderId="3" xfId="8" applyFont="1" applyBorder="1" applyAlignment="1">
      <alignment horizontal="left"/>
    </xf>
    <xf numFmtId="0" fontId="14" fillId="0" borderId="3" xfId="8" applyFont="1" applyBorder="1" applyAlignment="1">
      <alignment horizontal="left"/>
    </xf>
    <xf numFmtId="0" fontId="114" fillId="0" borderId="0" xfId="0" quotePrefix="1" applyFont="1" applyAlignment="1">
      <alignment horizontal="center"/>
    </xf>
    <xf numFmtId="0" fontId="4" fillId="0" borderId="31" xfId="0" applyFont="1" applyBorder="1"/>
    <xf numFmtId="173" fontId="5" fillId="14" borderId="0" xfId="0" applyNumberFormat="1" applyFont="1" applyFill="1" applyAlignment="1">
      <alignment horizontal="center" vertical="center"/>
    </xf>
    <xf numFmtId="0" fontId="164" fillId="0" borderId="0" xfId="0" applyFont="1"/>
    <xf numFmtId="164" fontId="165" fillId="0" borderId="0" xfId="30" applyFont="1" applyAlignment="1">
      <alignment vertical="center"/>
    </xf>
    <xf numFmtId="0" fontId="164" fillId="5" borderId="0" xfId="0" applyFont="1" applyFill="1"/>
    <xf numFmtId="0" fontId="166" fillId="5" borderId="0" xfId="0" applyFont="1" applyFill="1"/>
    <xf numFmtId="164" fontId="165" fillId="5" borderId="0" xfId="30" applyFont="1" applyFill="1" applyAlignment="1">
      <alignment vertical="center"/>
    </xf>
    <xf numFmtId="164" fontId="116" fillId="0" borderId="0" xfId="30" applyFont="1" applyAlignment="1">
      <alignment vertical="center"/>
    </xf>
    <xf numFmtId="164" fontId="116" fillId="5" borderId="0" xfId="30" applyFont="1" applyFill="1" applyAlignment="1">
      <alignment vertical="center"/>
    </xf>
    <xf numFmtId="0" fontId="145" fillId="0" borderId="49" xfId="8" applyFont="1" applyBorder="1" applyAlignment="1">
      <alignment horizontal="left"/>
    </xf>
    <xf numFmtId="0" fontId="145" fillId="0" borderId="49" xfId="8" applyFont="1" applyBorder="1"/>
    <xf numFmtId="0" fontId="145" fillId="0" borderId="26" xfId="13" applyFont="1" applyBorder="1" applyAlignment="1">
      <alignment horizontal="center"/>
    </xf>
    <xf numFmtId="0" fontId="145" fillId="0" borderId="48" xfId="8" applyFont="1" applyBorder="1"/>
    <xf numFmtId="0" fontId="145" fillId="0" borderId="41" xfId="8" applyFont="1" applyBorder="1" applyAlignment="1">
      <alignment horizontal="center"/>
    </xf>
    <xf numFmtId="0" fontId="145" fillId="0" borderId="39" xfId="8" applyFont="1" applyBorder="1" applyAlignment="1">
      <alignment horizontal="left"/>
    </xf>
    <xf numFmtId="0" fontId="145" fillId="0" borderId="39" xfId="10" applyFont="1" applyBorder="1" applyAlignment="1">
      <alignment horizontal="left"/>
    </xf>
    <xf numFmtId="0" fontId="145" fillId="0" borderId="26" xfId="8" applyFont="1" applyBorder="1" applyAlignment="1">
      <alignment horizontal="center"/>
    </xf>
    <xf numFmtId="0" fontId="145" fillId="0" borderId="52" xfId="25" applyFont="1" applyBorder="1" applyAlignment="1">
      <alignment horizontal="center"/>
    </xf>
    <xf numFmtId="0" fontId="145" fillId="0" borderId="0" xfId="13" applyFont="1" applyAlignment="1">
      <alignment horizontal="center" vertical="center"/>
    </xf>
    <xf numFmtId="0" fontId="130" fillId="0" borderId="0" xfId="13" applyFont="1" applyAlignment="1">
      <alignment vertical="center" wrapText="1"/>
    </xf>
    <xf numFmtId="0" fontId="149" fillId="0" borderId="0" xfId="15" applyFont="1" applyAlignment="1">
      <alignment horizontal="center" vertical="center"/>
    </xf>
    <xf numFmtId="0" fontId="145" fillId="0" borderId="0" xfId="15" applyFont="1" applyAlignment="1">
      <alignment horizontal="center" vertical="center"/>
    </xf>
    <xf numFmtId="0" fontId="130" fillId="0" borderId="0" xfId="15" applyFont="1" applyAlignment="1">
      <alignment vertical="center"/>
    </xf>
    <xf numFmtId="0" fontId="130" fillId="0" borderId="0" xfId="15" applyFont="1" applyAlignment="1">
      <alignment vertical="center" wrapText="1"/>
    </xf>
    <xf numFmtId="0" fontId="169" fillId="0" borderId="0" xfId="15" applyFont="1" applyAlignment="1">
      <alignment vertical="center" wrapText="1"/>
    </xf>
    <xf numFmtId="0" fontId="170" fillId="0" borderId="0" xfId="13" applyFont="1" applyAlignment="1">
      <alignment horizontal="center" vertical="center"/>
    </xf>
    <xf numFmtId="0" fontId="159" fillId="0" borderId="0" xfId="13" applyFont="1" applyAlignment="1">
      <alignment horizontal="center" vertical="center"/>
    </xf>
    <xf numFmtId="0" fontId="171" fillId="0" borderId="0" xfId="17" applyFont="1" applyAlignment="1">
      <alignment vertical="center"/>
    </xf>
    <xf numFmtId="0" fontId="171" fillId="0" borderId="0" xfId="13" applyFont="1" applyAlignment="1">
      <alignment vertical="center" wrapText="1"/>
    </xf>
    <xf numFmtId="0" fontId="172" fillId="8" borderId="0" xfId="8" applyFont="1" applyFill="1" applyAlignment="1">
      <alignment horizontal="centerContinuous" vertical="center"/>
    </xf>
    <xf numFmtId="0" fontId="173" fillId="8" borderId="0" xfId="8" applyFont="1" applyFill="1" applyAlignment="1">
      <alignment horizontal="center" vertical="center"/>
    </xf>
    <xf numFmtId="0" fontId="174" fillId="0" borderId="0" xfId="13" applyFont="1" applyAlignment="1">
      <alignment vertical="center" wrapText="1"/>
    </xf>
    <xf numFmtId="0" fontId="175" fillId="0" borderId="0" xfId="13" applyFont="1" applyAlignment="1">
      <alignment vertical="center"/>
    </xf>
    <xf numFmtId="0" fontId="176" fillId="0" borderId="0" xfId="14" applyFont="1" applyAlignment="1">
      <alignment horizontal="center" vertical="center"/>
    </xf>
    <xf numFmtId="0" fontId="177" fillId="0" borderId="0" xfId="13" applyFont="1" applyAlignment="1">
      <alignment horizontal="center" vertical="center"/>
    </xf>
    <xf numFmtId="0" fontId="175" fillId="0" borderId="0" xfId="13" applyFont="1" applyAlignment="1">
      <alignment vertical="center" wrapText="1"/>
    </xf>
    <xf numFmtId="0" fontId="176" fillId="0" borderId="0" xfId="13" applyFont="1" applyAlignment="1">
      <alignment horizontal="center" vertical="center"/>
    </xf>
    <xf numFmtId="0" fontId="170" fillId="0" borderId="0" xfId="14" applyFont="1" applyAlignment="1">
      <alignment horizontal="center" vertical="center"/>
    </xf>
    <xf numFmtId="0" fontId="159" fillId="0" borderId="0" xfId="14" applyFont="1" applyAlignment="1">
      <alignment horizontal="center" vertical="center"/>
    </xf>
    <xf numFmtId="0" fontId="179" fillId="0" borderId="0" xfId="14" applyFont="1" applyAlignment="1">
      <alignment vertical="center"/>
    </xf>
    <xf numFmtId="0" fontId="171" fillId="0" borderId="0" xfId="14" applyFont="1" applyAlignment="1">
      <alignment vertical="center" wrapText="1"/>
    </xf>
    <xf numFmtId="0" fontId="171" fillId="0" borderId="0" xfId="13" applyFont="1" applyAlignment="1">
      <alignment vertical="center"/>
    </xf>
    <xf numFmtId="0" fontId="22" fillId="4" borderId="49" xfId="0" applyFont="1" applyFill="1" applyBorder="1" applyAlignment="1">
      <alignment horizontal="center" wrapText="1"/>
    </xf>
    <xf numFmtId="0" fontId="22" fillId="4" borderId="52" xfId="0" applyFont="1" applyFill="1" applyBorder="1" applyAlignment="1">
      <alignment horizontal="center"/>
    </xf>
    <xf numFmtId="3" fontId="5" fillId="4" borderId="69" xfId="0" applyNumberFormat="1" applyFont="1" applyFill="1" applyBorder="1" applyAlignment="1" applyProtection="1">
      <alignment wrapText="1"/>
      <protection locked="0"/>
    </xf>
    <xf numFmtId="3" fontId="5" fillId="4" borderId="26" xfId="0" applyNumberFormat="1" applyFont="1" applyFill="1" applyBorder="1" applyAlignment="1" applyProtection="1">
      <alignment wrapText="1"/>
      <protection locked="0"/>
    </xf>
    <xf numFmtId="3" fontId="5" fillId="4" borderId="26" xfId="0" applyNumberFormat="1" applyFont="1" applyFill="1" applyBorder="1" applyProtection="1">
      <protection locked="0"/>
    </xf>
    <xf numFmtId="3" fontId="5" fillId="4" borderId="67" xfId="0" applyNumberFormat="1" applyFont="1" applyFill="1" applyBorder="1" applyProtection="1">
      <protection locked="0"/>
    </xf>
    <xf numFmtId="164" fontId="182" fillId="0" borderId="0" xfId="30" applyFont="1" applyAlignment="1">
      <alignment horizontal="left" vertical="center" wrapText="1"/>
    </xf>
    <xf numFmtId="0" fontId="7" fillId="7" borderId="105" xfId="0" applyFont="1" applyFill="1" applyBorder="1" applyAlignment="1">
      <alignment horizontal="center" vertical="center" wrapText="1"/>
    </xf>
    <xf numFmtId="3" fontId="14" fillId="0" borderId="51" xfId="0" applyNumberFormat="1" applyFont="1" applyBorder="1" applyProtection="1">
      <protection locked="0"/>
    </xf>
    <xf numFmtId="0" fontId="7" fillId="7" borderId="138" xfId="0" applyFont="1" applyFill="1" applyBorder="1" applyAlignment="1">
      <alignment horizontal="center" vertical="center" wrapText="1"/>
    </xf>
    <xf numFmtId="0" fontId="7" fillId="7" borderId="150"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151" xfId="0" applyFont="1" applyFill="1" applyBorder="1" applyAlignment="1">
      <alignment horizontal="center" vertical="center" wrapText="1"/>
    </xf>
    <xf numFmtId="3" fontId="19" fillId="0" borderId="105" xfId="0" applyNumberFormat="1" applyFont="1" applyBorder="1" applyAlignment="1">
      <alignment vertical="center"/>
    </xf>
    <xf numFmtId="0" fontId="0" fillId="0" borderId="50" xfId="0" applyBorder="1"/>
    <xf numFmtId="3" fontId="14" fillId="0" borderId="108" xfId="0" applyNumberFormat="1" applyFont="1" applyBorder="1" applyProtection="1">
      <protection locked="0"/>
    </xf>
    <xf numFmtId="0" fontId="145" fillId="0" borderId="26" xfId="10" applyFont="1" applyBorder="1" applyAlignment="1">
      <alignment horizontal="center"/>
    </xf>
    <xf numFmtId="0" fontId="4" fillId="0" borderId="0" xfId="0" applyFont="1" applyAlignment="1">
      <alignment horizontal="right"/>
    </xf>
    <xf numFmtId="0" fontId="12" fillId="0" borderId="47" xfId="0" applyFont="1" applyBorder="1" applyAlignment="1">
      <alignment horizontal="center"/>
    </xf>
    <xf numFmtId="3" fontId="11" fillId="0" borderId="152" xfId="27" applyNumberFormat="1" applyFont="1" applyBorder="1" applyAlignment="1">
      <alignment horizontal="center"/>
    </xf>
    <xf numFmtId="3" fontId="11" fillId="0" borderId="153" xfId="27" applyNumberFormat="1" applyFont="1" applyBorder="1" applyAlignment="1">
      <alignment horizontal="center"/>
    </xf>
    <xf numFmtId="3" fontId="4" fillId="4" borderId="26" xfId="0" applyNumberFormat="1" applyFont="1" applyFill="1" applyBorder="1" applyProtection="1">
      <protection locked="0"/>
    </xf>
    <xf numFmtId="3" fontId="4" fillId="4" borderId="72" xfId="0" applyNumberFormat="1" applyFont="1" applyFill="1" applyBorder="1" applyProtection="1">
      <protection locked="0"/>
    </xf>
    <xf numFmtId="3" fontId="4" fillId="4" borderId="72" xfId="0" applyNumberFormat="1" applyFont="1" applyFill="1" applyBorder="1"/>
    <xf numFmtId="3" fontId="4" fillId="4" borderId="49" xfId="0" applyNumberFormat="1" applyFont="1" applyFill="1" applyBorder="1" applyProtection="1">
      <protection locked="0"/>
    </xf>
    <xf numFmtId="3" fontId="4" fillId="4" borderId="154" xfId="0" applyNumberFormat="1" applyFont="1" applyFill="1" applyBorder="1" applyProtection="1">
      <protection locked="0"/>
    </xf>
    <xf numFmtId="3" fontId="4" fillId="4" borderId="154" xfId="0" applyNumberFormat="1" applyFont="1" applyFill="1" applyBorder="1"/>
    <xf numFmtId="3" fontId="4" fillId="4" borderId="67" xfId="0" applyNumberFormat="1" applyFont="1" applyFill="1" applyBorder="1" applyProtection="1">
      <protection locked="0"/>
    </xf>
    <xf numFmtId="3" fontId="4" fillId="4" borderId="121" xfId="0" applyNumberFormat="1" applyFont="1" applyFill="1" applyBorder="1" applyProtection="1">
      <protection locked="0"/>
    </xf>
    <xf numFmtId="3" fontId="4" fillId="4" borderId="41" xfId="0" applyNumberFormat="1" applyFont="1" applyFill="1" applyBorder="1" applyProtection="1">
      <protection locked="0"/>
    </xf>
    <xf numFmtId="3" fontId="4" fillId="4" borderId="48" xfId="0" applyNumberFormat="1" applyFont="1" applyFill="1" applyBorder="1" applyProtection="1">
      <protection locked="0"/>
    </xf>
    <xf numFmtId="3" fontId="4" fillId="4" borderId="41" xfId="0" applyNumberFormat="1" applyFont="1" applyFill="1" applyBorder="1"/>
    <xf numFmtId="0" fontId="13" fillId="0" borderId="42" xfId="27" applyFont="1" applyBorder="1" applyAlignment="1">
      <alignment horizontal="center"/>
    </xf>
    <xf numFmtId="0" fontId="13" fillId="0" borderId="53" xfId="33" applyFont="1" applyBorder="1" applyAlignment="1">
      <alignment horizontal="center"/>
    </xf>
    <xf numFmtId="0" fontId="13" fillId="0" borderId="124" xfId="33" applyFont="1" applyBorder="1" applyAlignment="1">
      <alignment horizontal="center"/>
    </xf>
    <xf numFmtId="3" fontId="4" fillId="16" borderId="49" xfId="0" applyNumberFormat="1" applyFont="1" applyFill="1" applyBorder="1" applyProtection="1">
      <protection locked="0"/>
    </xf>
    <xf numFmtId="3" fontId="4" fillId="16" borderId="67" xfId="0" applyNumberFormat="1" applyFont="1" applyFill="1" applyBorder="1" applyProtection="1">
      <protection locked="0"/>
    </xf>
    <xf numFmtId="3" fontId="4" fillId="16" borderId="154" xfId="0" applyNumberFormat="1" applyFont="1" applyFill="1" applyBorder="1" applyProtection="1">
      <protection locked="0"/>
    </xf>
    <xf numFmtId="3" fontId="4" fillId="16" borderId="121" xfId="0" applyNumberFormat="1" applyFont="1" applyFill="1" applyBorder="1" applyProtection="1">
      <protection locked="0"/>
    </xf>
    <xf numFmtId="0" fontId="3" fillId="4" borderId="0" xfId="44" applyFont="1"/>
    <xf numFmtId="0" fontId="21" fillId="4" borderId="0" xfId="44"/>
    <xf numFmtId="0" fontId="13" fillId="0" borderId="153" xfId="27" applyFont="1" applyBorder="1" applyAlignment="1">
      <alignment horizontal="center"/>
    </xf>
    <xf numFmtId="0" fontId="13" fillId="0" borderId="42" xfId="33" applyFont="1" applyBorder="1" applyAlignment="1">
      <alignment horizontal="center"/>
    </xf>
    <xf numFmtId="176" fontId="4" fillId="17" borderId="26" xfId="45" applyNumberFormat="1" applyFont="1" applyFill="1" applyBorder="1" applyProtection="1"/>
    <xf numFmtId="3" fontId="4" fillId="4" borderId="88" xfId="0" applyNumberFormat="1" applyFont="1" applyFill="1" applyBorder="1" applyProtection="1">
      <protection locked="0"/>
    </xf>
    <xf numFmtId="0" fontId="0" fillId="8" borderId="19" xfId="0" applyFill="1" applyBorder="1"/>
    <xf numFmtId="0" fontId="0" fillId="8" borderId="23" xfId="0" applyFill="1" applyBorder="1"/>
    <xf numFmtId="0" fontId="114" fillId="0" borderId="0" xfId="0" applyFont="1" applyAlignment="1">
      <alignment horizontal="right"/>
    </xf>
    <xf numFmtId="0" fontId="4" fillId="0" borderId="109" xfId="0" applyFont="1" applyBorder="1" applyAlignment="1">
      <alignment horizontal="justify" wrapText="1"/>
    </xf>
    <xf numFmtId="3" fontId="14" fillId="0" borderId="106" xfId="0" applyNumberFormat="1" applyFont="1" applyBorder="1" applyAlignment="1">
      <alignment vertical="center"/>
    </xf>
    <xf numFmtId="0" fontId="14" fillId="0" borderId="60" xfId="0" applyFont="1" applyBorder="1" applyAlignment="1" applyProtection="1">
      <alignment wrapText="1"/>
      <protection locked="0"/>
    </xf>
    <xf numFmtId="0" fontId="7" fillId="7" borderId="32" xfId="0" applyFont="1" applyFill="1" applyBorder="1" applyAlignment="1">
      <alignment horizontal="center" vertical="center" wrapText="1"/>
    </xf>
    <xf numFmtId="0" fontId="7" fillId="7" borderId="58" xfId="0" applyFont="1" applyFill="1" applyBorder="1" applyAlignment="1">
      <alignment horizontal="center" vertical="center" wrapText="1"/>
    </xf>
    <xf numFmtId="0" fontId="7" fillId="7" borderId="115" xfId="0" applyFont="1" applyFill="1" applyBorder="1" applyAlignment="1">
      <alignment horizontal="center" vertical="center" wrapText="1"/>
    </xf>
    <xf numFmtId="0" fontId="14" fillId="0" borderId="105" xfId="39" applyBorder="1" applyAlignment="1">
      <alignment horizontal="center" vertical="center" wrapText="1"/>
    </xf>
    <xf numFmtId="3" fontId="4" fillId="4" borderId="0" xfId="0" applyNumberFormat="1" applyFont="1" applyFill="1"/>
    <xf numFmtId="0" fontId="4" fillId="0" borderId="32" xfId="0" applyFont="1" applyBorder="1"/>
    <xf numFmtId="0" fontId="4" fillId="0" borderId="148" xfId="0" applyFont="1" applyBorder="1" applyAlignment="1">
      <alignment horizontal="center"/>
    </xf>
    <xf numFmtId="0" fontId="144" fillId="0" borderId="0" xfId="39" applyFont="1" applyAlignment="1">
      <alignment wrapText="1"/>
    </xf>
    <xf numFmtId="3" fontId="4" fillId="4" borderId="12" xfId="0" applyNumberFormat="1" applyFont="1" applyFill="1" applyBorder="1"/>
    <xf numFmtId="3" fontId="11" fillId="0" borderId="155" xfId="27" applyNumberFormat="1" applyFont="1" applyBorder="1" applyAlignment="1">
      <alignment horizontal="center"/>
    </xf>
    <xf numFmtId="3" fontId="4" fillId="4" borderId="150" xfId="0" applyNumberFormat="1" applyFont="1" applyFill="1" applyBorder="1"/>
    <xf numFmtId="3" fontId="5" fillId="4" borderId="156" xfId="0" applyNumberFormat="1" applyFont="1" applyFill="1" applyBorder="1" applyAlignment="1">
      <alignment horizontal="right"/>
    </xf>
    <xf numFmtId="3" fontId="5" fillId="4" borderId="157" xfId="0" applyNumberFormat="1" applyFont="1" applyFill="1" applyBorder="1"/>
    <xf numFmtId="3" fontId="5" fillId="4" borderId="158" xfId="0" applyNumberFormat="1" applyFont="1" applyFill="1" applyBorder="1"/>
    <xf numFmtId="3" fontId="5" fillId="4" borderId="125" xfId="0" applyNumberFormat="1" applyFont="1" applyFill="1" applyBorder="1"/>
    <xf numFmtId="3" fontId="5" fillId="4" borderId="76" xfId="0" applyNumberFormat="1" applyFont="1" applyFill="1" applyBorder="1" applyProtection="1">
      <protection locked="0"/>
    </xf>
    <xf numFmtId="3" fontId="5" fillId="4" borderId="45" xfId="0" applyNumberFormat="1" applyFont="1" applyFill="1" applyBorder="1" applyProtection="1">
      <protection locked="0"/>
    </xf>
    <xf numFmtId="3" fontId="5" fillId="4" borderId="91" xfId="0" applyNumberFormat="1" applyFont="1" applyFill="1" applyBorder="1" applyProtection="1">
      <protection locked="0"/>
    </xf>
    <xf numFmtId="2" fontId="4" fillId="0" borderId="10" xfId="4" applyNumberFormat="1" applyFont="1" applyFill="1" applyBorder="1" applyAlignment="1" applyProtection="1">
      <protection locked="0"/>
    </xf>
    <xf numFmtId="2" fontId="4" fillId="0" borderId="88" xfId="4" applyNumberFormat="1" applyFont="1" applyFill="1" applyBorder="1" applyAlignment="1" applyProtection="1">
      <protection locked="0"/>
    </xf>
    <xf numFmtId="2" fontId="4" fillId="0" borderId="159" xfId="4" applyNumberFormat="1" applyFont="1" applyFill="1" applyBorder="1" applyAlignment="1" applyProtection="1">
      <protection locked="0"/>
    </xf>
    <xf numFmtId="0" fontId="4" fillId="4" borderId="69" xfId="0" applyNumberFormat="1" applyFont="1" applyFill="1" applyBorder="1" applyProtection="1">
      <protection locked="0"/>
    </xf>
    <xf numFmtId="0" fontId="4" fillId="0" borderId="69" xfId="0" applyNumberFormat="1" applyFont="1" applyBorder="1" applyProtection="1">
      <protection locked="0"/>
    </xf>
    <xf numFmtId="0" fontId="4" fillId="4" borderId="67" xfId="0" applyNumberFormat="1" applyFont="1" applyFill="1" applyBorder="1" applyProtection="1">
      <protection locked="0"/>
    </xf>
    <xf numFmtId="0" fontId="4" fillId="0" borderId="67" xfId="0" applyNumberFormat="1" applyFont="1" applyBorder="1" applyProtection="1">
      <protection locked="0"/>
    </xf>
    <xf numFmtId="0" fontId="4" fillId="4" borderId="167" xfId="0" applyNumberFormat="1" applyFont="1" applyFill="1" applyBorder="1" applyProtection="1">
      <protection locked="0"/>
    </xf>
    <xf numFmtId="0" fontId="4" fillId="0" borderId="69" xfId="36" applyNumberFormat="1" applyFont="1" applyBorder="1" applyProtection="1">
      <protection locked="0"/>
    </xf>
    <xf numFmtId="0" fontId="4" fillId="0" borderId="67" xfId="36" applyNumberFormat="1" applyFont="1" applyBorder="1" applyProtection="1">
      <protection locked="0"/>
    </xf>
    <xf numFmtId="0" fontId="4" fillId="0" borderId="69" xfId="37" applyNumberFormat="1" applyFont="1" applyBorder="1" applyProtection="1">
      <protection locked="0"/>
    </xf>
    <xf numFmtId="0" fontId="4" fillId="0" borderId="67" xfId="37" applyNumberFormat="1" applyFont="1" applyBorder="1" applyProtection="1">
      <protection locked="0"/>
    </xf>
    <xf numFmtId="0" fontId="4" fillId="0" borderId="69" xfId="38" applyNumberFormat="1" applyFont="1" applyBorder="1" applyProtection="1">
      <protection locked="0"/>
    </xf>
    <xf numFmtId="0" fontId="4" fillId="0" borderId="67" xfId="38" applyNumberFormat="1" applyFont="1" applyBorder="1" applyProtection="1">
      <protection locked="0"/>
    </xf>
    <xf numFmtId="0" fontId="4" fillId="0" borderId="168" xfId="0" applyNumberFormat="1" applyFont="1" applyBorder="1" applyProtection="1">
      <protection locked="0"/>
    </xf>
    <xf numFmtId="0" fontId="14" fillId="0" borderId="60" xfId="0" applyNumberFormat="1" applyFont="1" applyBorder="1" applyProtection="1">
      <protection locked="0"/>
    </xf>
    <xf numFmtId="0" fontId="4" fillId="0" borderId="60" xfId="8" applyNumberFormat="1" applyFont="1" applyBorder="1" applyProtection="1">
      <protection locked="0"/>
    </xf>
    <xf numFmtId="0" fontId="162" fillId="0" borderId="60" xfId="8" applyNumberFormat="1" applyFont="1" applyBorder="1" applyProtection="1">
      <protection locked="0"/>
    </xf>
    <xf numFmtId="0" fontId="14" fillId="0" borderId="26" xfId="0" applyNumberFormat="1" applyFont="1" applyBorder="1" applyProtection="1">
      <protection locked="0"/>
    </xf>
    <xf numFmtId="0" fontId="14" fillId="0" borderId="41" xfId="0" applyNumberFormat="1" applyFont="1" applyBorder="1" applyProtection="1">
      <protection locked="0"/>
    </xf>
    <xf numFmtId="0" fontId="14" fillId="0" borderId="42" xfId="0" applyNumberFormat="1" applyFont="1" applyBorder="1" applyProtection="1">
      <protection locked="0"/>
    </xf>
    <xf numFmtId="164" fontId="10" fillId="0" borderId="0" xfId="30" applyFont="1" applyAlignment="1">
      <alignment horizontal="left" vertical="center" wrapText="1"/>
    </xf>
    <xf numFmtId="164" fontId="10" fillId="0" borderId="128" xfId="30" applyFont="1" applyBorder="1" applyAlignment="1">
      <alignment horizontal="left" vertical="center" wrapText="1"/>
    </xf>
    <xf numFmtId="49" fontId="14" fillId="0" borderId="52" xfId="0" applyNumberFormat="1" applyFont="1" applyBorder="1" applyAlignment="1" applyProtection="1">
      <alignment horizontal="left" vertical="center"/>
      <protection locked="0"/>
    </xf>
    <xf numFmtId="49" fontId="14" fillId="0" borderId="49" xfId="0" applyNumberFormat="1" applyFont="1" applyBorder="1" applyAlignment="1" applyProtection="1">
      <alignment horizontal="left" vertical="center"/>
      <protection locked="0"/>
    </xf>
    <xf numFmtId="49" fontId="14" fillId="0" borderId="52" xfId="30" applyNumberFormat="1" applyFont="1" applyBorder="1" applyAlignment="1" applyProtection="1">
      <alignment horizontal="left" vertical="center"/>
      <protection locked="0"/>
    </xf>
    <xf numFmtId="49" fontId="14" fillId="0" borderId="49" xfId="30" applyNumberFormat="1" applyFont="1" applyBorder="1" applyAlignment="1" applyProtection="1">
      <alignment horizontal="left" vertical="center"/>
      <protection locked="0"/>
    </xf>
    <xf numFmtId="49" fontId="14" fillId="3" borderId="52" xfId="30" applyNumberFormat="1" applyFont="1" applyFill="1" applyBorder="1" applyAlignment="1" applyProtection="1">
      <alignment horizontal="left" vertical="center"/>
      <protection locked="0"/>
    </xf>
    <xf numFmtId="49" fontId="14" fillId="3" borderId="49" xfId="30" applyNumberFormat="1" applyFont="1" applyFill="1" applyBorder="1" applyAlignment="1" applyProtection="1">
      <alignment horizontal="left" vertical="center"/>
      <protection locked="0"/>
    </xf>
    <xf numFmtId="0" fontId="68" fillId="2" borderId="52" xfId="0" applyFont="1" applyFill="1" applyBorder="1" applyAlignment="1">
      <alignment horizontal="center" vertical="center" readingOrder="1"/>
    </xf>
    <xf numFmtId="0" fontId="68" fillId="2" borderId="129" xfId="0" applyFont="1" applyFill="1" applyBorder="1" applyAlignment="1">
      <alignment horizontal="center" vertical="center" readingOrder="1"/>
    </xf>
    <xf numFmtId="0" fontId="68" fillId="2" borderId="49" xfId="0" applyFont="1" applyFill="1" applyBorder="1" applyAlignment="1">
      <alignment horizontal="center" vertical="center" readingOrder="1"/>
    </xf>
    <xf numFmtId="49" fontId="75" fillId="4" borderId="52" xfId="1" applyNumberFormat="1" applyFont="1" applyFill="1" applyBorder="1" applyAlignment="1" applyProtection="1">
      <alignment vertical="center"/>
      <protection locked="0"/>
    </xf>
    <xf numFmtId="49" fontId="14" fillId="4" borderId="129" xfId="0" applyNumberFormat="1" applyFont="1" applyFill="1" applyBorder="1" applyAlignment="1" applyProtection="1">
      <alignment vertical="center"/>
      <protection locked="0"/>
    </xf>
    <xf numFmtId="49" fontId="14" fillId="4" borderId="49" xfId="0" applyNumberFormat="1" applyFont="1" applyFill="1" applyBorder="1" applyAlignment="1" applyProtection="1">
      <alignment vertical="center"/>
      <protection locked="0"/>
    </xf>
    <xf numFmtId="49" fontId="14" fillId="0" borderId="52" xfId="26" applyNumberFormat="1" applyFont="1" applyBorder="1" applyAlignment="1" applyProtection="1">
      <alignment horizontal="left" vertical="center"/>
      <protection locked="0"/>
    </xf>
    <xf numFmtId="49" fontId="14" fillId="0" borderId="129" xfId="26" applyNumberFormat="1" applyFont="1" applyBorder="1" applyAlignment="1" applyProtection="1">
      <alignment horizontal="left" vertical="center"/>
      <protection locked="0"/>
    </xf>
    <xf numFmtId="49" fontId="9" fillId="0" borderId="52" xfId="1" applyNumberFormat="1" applyFill="1" applyBorder="1" applyAlignment="1" applyProtection="1">
      <alignment horizontal="left" vertical="center"/>
      <protection locked="0"/>
    </xf>
    <xf numFmtId="49" fontId="14" fillId="0" borderId="49" xfId="26" applyNumberFormat="1" applyFont="1" applyBorder="1" applyAlignment="1" applyProtection="1">
      <alignment horizontal="left" vertical="center"/>
      <protection locked="0"/>
    </xf>
    <xf numFmtId="0" fontId="64" fillId="2" borderId="52" xfId="0" applyFont="1" applyFill="1" applyBorder="1" applyAlignment="1">
      <alignment horizontal="center" vertical="center" wrapText="1" readingOrder="1"/>
    </xf>
    <xf numFmtId="0" fontId="64" fillId="2" borderId="129" xfId="0" applyFont="1" applyFill="1" applyBorder="1" applyAlignment="1">
      <alignment horizontal="center" vertical="center" wrapText="1" readingOrder="1"/>
    </xf>
    <xf numFmtId="0" fontId="64" fillId="2" borderId="49" xfId="0" applyFont="1" applyFill="1" applyBorder="1" applyAlignment="1">
      <alignment horizontal="center" vertical="center" wrapText="1" readingOrder="1"/>
    </xf>
    <xf numFmtId="0" fontId="151" fillId="0" borderId="0" xfId="0" applyFont="1" applyAlignment="1">
      <alignment horizontal="left" vertical="top" wrapText="1"/>
    </xf>
    <xf numFmtId="0" fontId="151" fillId="0" borderId="128" xfId="0" applyFont="1" applyBorder="1" applyAlignment="1">
      <alignment horizontal="left" vertical="top" wrapText="1"/>
    </xf>
    <xf numFmtId="49" fontId="84" fillId="0" borderId="52" xfId="1" applyNumberFormat="1" applyFont="1" applyFill="1" applyBorder="1" applyAlignment="1" applyProtection="1">
      <alignment horizontal="left" vertical="center"/>
      <protection locked="0"/>
    </xf>
    <xf numFmtId="49" fontId="5" fillId="0" borderId="129" xfId="26" applyNumberFormat="1" applyFont="1" applyBorder="1" applyAlignment="1" applyProtection="1">
      <alignment horizontal="left" vertical="center"/>
      <protection locked="0"/>
    </xf>
    <xf numFmtId="49" fontId="5" fillId="0" borderId="49" xfId="26" applyNumberFormat="1" applyFont="1" applyBorder="1" applyAlignment="1" applyProtection="1">
      <alignment horizontal="left" vertical="center"/>
      <protection locked="0"/>
    </xf>
    <xf numFmtId="164" fontId="19" fillId="0" borderId="0" xfId="30" applyFont="1" applyAlignment="1">
      <alignment horizontal="left" vertical="center" wrapText="1"/>
    </xf>
    <xf numFmtId="164" fontId="6" fillId="0" borderId="0" xfId="30" applyFont="1" applyAlignment="1">
      <alignment horizontal="left" wrapText="1"/>
    </xf>
    <xf numFmtId="164" fontId="6" fillId="0" borderId="118" xfId="30" applyFont="1" applyBorder="1" applyAlignment="1">
      <alignment horizontal="left" wrapText="1"/>
    </xf>
    <xf numFmtId="164" fontId="35" fillId="0" borderId="0" xfId="30" applyFont="1" applyAlignment="1">
      <alignment horizontal="left" vertical="center"/>
    </xf>
    <xf numFmtId="49" fontId="14" fillId="3" borderId="52" xfId="26" applyNumberFormat="1" applyFont="1" applyFill="1" applyBorder="1" applyAlignment="1" applyProtection="1">
      <alignment horizontal="left" vertical="center"/>
      <protection locked="0"/>
    </xf>
    <xf numFmtId="49" fontId="14" fillId="3" borderId="129" xfId="26" applyNumberFormat="1" applyFont="1" applyFill="1" applyBorder="1" applyAlignment="1" applyProtection="1">
      <alignment horizontal="left" vertical="center"/>
      <protection locked="0"/>
    </xf>
    <xf numFmtId="49" fontId="14" fillId="3" borderId="49" xfId="26" applyNumberFormat="1" applyFont="1" applyFill="1" applyBorder="1" applyAlignment="1" applyProtection="1">
      <alignment horizontal="left" vertical="center"/>
      <protection locked="0"/>
    </xf>
    <xf numFmtId="164" fontId="35" fillId="0" borderId="0" xfId="30" applyFont="1" applyAlignment="1">
      <alignment horizontal="center" vertical="center"/>
    </xf>
    <xf numFmtId="49" fontId="14" fillId="0" borderId="134" xfId="26" applyNumberFormat="1" applyFont="1" applyBorder="1" applyAlignment="1" applyProtection="1">
      <alignment horizontal="left" vertical="center" wrapText="1"/>
      <protection locked="0"/>
    </xf>
    <xf numFmtId="49" fontId="14" fillId="0" borderId="118" xfId="26" applyNumberFormat="1" applyFont="1" applyBorder="1" applyAlignment="1" applyProtection="1">
      <alignment horizontal="left" vertical="center" wrapText="1"/>
      <protection locked="0"/>
    </xf>
    <xf numFmtId="49" fontId="14" fillId="0" borderId="73" xfId="26" applyNumberFormat="1" applyFont="1" applyBorder="1" applyAlignment="1" applyProtection="1">
      <alignment horizontal="left" vertical="center" wrapText="1"/>
      <protection locked="0"/>
    </xf>
    <xf numFmtId="49" fontId="14" fillId="0" borderId="14" xfId="26" applyNumberFormat="1" applyFont="1" applyBorder="1" applyAlignment="1" applyProtection="1">
      <alignment horizontal="left" vertical="center" wrapText="1"/>
      <protection locked="0"/>
    </xf>
    <xf numFmtId="49" fontId="14" fillId="0" borderId="0" xfId="26" applyNumberFormat="1" applyFont="1" applyAlignment="1" applyProtection="1">
      <alignment horizontal="left" vertical="center" wrapText="1"/>
      <protection locked="0"/>
    </xf>
    <xf numFmtId="49" fontId="14" fillId="0" borderId="128" xfId="26" applyNumberFormat="1" applyFont="1" applyBorder="1" applyAlignment="1" applyProtection="1">
      <alignment horizontal="left" vertical="center" wrapText="1"/>
      <protection locked="0"/>
    </xf>
    <xf numFmtId="49" fontId="14" fillId="0" borderId="47" xfId="26" applyNumberFormat="1" applyFont="1" applyBorder="1" applyAlignment="1" applyProtection="1">
      <alignment horizontal="left" vertical="center" wrapText="1"/>
      <protection locked="0"/>
    </xf>
    <xf numFmtId="49" fontId="14" fillId="0" borderId="68" xfId="26" applyNumberFormat="1" applyFont="1" applyBorder="1" applyAlignment="1" applyProtection="1">
      <alignment horizontal="left" vertical="center" wrapText="1"/>
      <protection locked="0"/>
    </xf>
    <xf numFmtId="49" fontId="14" fillId="0" borderId="48" xfId="26" applyNumberFormat="1" applyFont="1" applyBorder="1" applyAlignment="1" applyProtection="1">
      <alignment horizontal="left" vertical="center" wrapText="1"/>
      <protection locked="0"/>
    </xf>
    <xf numFmtId="0" fontId="10" fillId="0" borderId="0" xfId="0" applyFont="1" applyAlignment="1">
      <alignment horizontal="left" vertical="center" wrapText="1"/>
    </xf>
    <xf numFmtId="164" fontId="48" fillId="5" borderId="14" xfId="1" applyNumberFormat="1" applyFont="1" applyFill="1" applyBorder="1" applyAlignment="1" applyProtection="1">
      <alignment horizontal="left" vertical="top" wrapText="1"/>
    </xf>
    <xf numFmtId="0" fontId="48" fillId="5" borderId="0" xfId="0" applyFont="1" applyFill="1" applyAlignment="1">
      <alignment horizontal="left" vertical="top" wrapText="1"/>
    </xf>
    <xf numFmtId="0" fontId="48" fillId="5" borderId="128"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0" xfId="0" applyFill="1" applyAlignment="1">
      <alignment horizontal="left" vertical="top" wrapText="1"/>
    </xf>
    <xf numFmtId="0" fontId="0" fillId="5" borderId="128" xfId="0" applyFill="1" applyBorder="1" applyAlignment="1">
      <alignment horizontal="left" vertical="top" wrapText="1"/>
    </xf>
    <xf numFmtId="0" fontId="0" fillId="5" borderId="14" xfId="0" applyFill="1" applyBorder="1" applyAlignment="1">
      <alignment wrapText="1"/>
    </xf>
    <xf numFmtId="0" fontId="0" fillId="5" borderId="0" xfId="0" applyFill="1" applyAlignment="1">
      <alignment wrapText="1"/>
    </xf>
    <xf numFmtId="0" fontId="0" fillId="5" borderId="128" xfId="0" applyFill="1" applyBorder="1" applyAlignment="1">
      <alignment wrapText="1"/>
    </xf>
    <xf numFmtId="0" fontId="95" fillId="0" borderId="26" xfId="0" applyFont="1" applyBorder="1" applyAlignment="1">
      <alignment horizontal="left" vertical="center"/>
    </xf>
    <xf numFmtId="164" fontId="19" fillId="5" borderId="0" xfId="30" applyFont="1" applyFill="1" applyAlignment="1">
      <alignment horizontal="left" vertical="top" wrapText="1"/>
    </xf>
    <xf numFmtId="164" fontId="19" fillId="5" borderId="128" xfId="30" applyFont="1" applyFill="1" applyBorder="1" applyAlignment="1">
      <alignment horizontal="left" vertical="top" wrapText="1"/>
    </xf>
    <xf numFmtId="164" fontId="19" fillId="5" borderId="0" xfId="30" applyFont="1" applyFill="1" applyAlignment="1">
      <alignment vertical="top" wrapText="1"/>
    </xf>
    <xf numFmtId="0" fontId="0" fillId="5" borderId="0" xfId="0" applyFill="1" applyAlignment="1">
      <alignment vertical="top" wrapText="1"/>
    </xf>
    <xf numFmtId="0" fontId="0" fillId="5" borderId="128" xfId="0" applyFill="1" applyBorder="1" applyAlignment="1">
      <alignment vertical="top" wrapText="1"/>
    </xf>
    <xf numFmtId="164" fontId="142" fillId="4" borderId="128" xfId="30" applyFont="1" applyFill="1" applyBorder="1" applyAlignment="1">
      <alignment horizontal="center" vertical="center" wrapText="1"/>
    </xf>
    <xf numFmtId="0" fontId="95" fillId="0" borderId="0" xfId="0" applyFont="1" applyAlignment="1">
      <alignment horizontal="left" vertical="center"/>
    </xf>
    <xf numFmtId="0" fontId="94" fillId="0" borderId="26" xfId="0" applyFont="1" applyBorder="1" applyAlignment="1">
      <alignment horizontal="center" vertical="center" wrapText="1"/>
    </xf>
    <xf numFmtId="164" fontId="19" fillId="5" borderId="0" xfId="30" applyFont="1" applyFill="1" applyAlignment="1">
      <alignment horizontal="left" vertical="center" wrapText="1"/>
    </xf>
    <xf numFmtId="164" fontId="19" fillId="5" borderId="128" xfId="30" applyFont="1" applyFill="1" applyBorder="1" applyAlignment="1">
      <alignment horizontal="left" vertical="center" wrapText="1"/>
    </xf>
    <xf numFmtId="164" fontId="48" fillId="5" borderId="14" xfId="30" applyFont="1" applyFill="1" applyBorder="1" applyAlignment="1">
      <alignment vertical="center"/>
    </xf>
    <xf numFmtId="0" fontId="48" fillId="0" borderId="128" xfId="0" applyFont="1" applyBorder="1" applyAlignment="1">
      <alignment vertical="center"/>
    </xf>
    <xf numFmtId="0" fontId="19" fillId="0" borderId="0" xfId="0" applyFont="1" applyAlignment="1">
      <alignment horizontal="left" vertical="top"/>
    </xf>
    <xf numFmtId="0" fontId="19" fillId="0" borderId="128" xfId="0" applyFont="1" applyBorder="1" applyAlignment="1">
      <alignment horizontal="left" vertical="top"/>
    </xf>
    <xf numFmtId="0" fontId="19" fillId="5" borderId="0" xfId="0" applyFont="1" applyFill="1" applyAlignment="1">
      <alignment horizontal="left" vertical="top" wrapText="1"/>
    </xf>
    <xf numFmtId="0" fontId="19" fillId="5" borderId="128" xfId="0" applyFont="1" applyFill="1" applyBorder="1" applyAlignment="1">
      <alignment horizontal="left" vertical="top" wrapText="1"/>
    </xf>
    <xf numFmtId="0" fontId="19" fillId="0" borderId="0" xfId="0" applyFont="1" applyAlignment="1">
      <alignment horizontal="left" vertical="top" wrapText="1"/>
    </xf>
    <xf numFmtId="0" fontId="19" fillId="0" borderId="128" xfId="0" applyFont="1" applyBorder="1" applyAlignment="1">
      <alignment horizontal="left" vertical="top" wrapText="1"/>
    </xf>
    <xf numFmtId="0" fontId="48" fillId="5" borderId="128" xfId="0" applyFont="1" applyFill="1" applyBorder="1" applyAlignment="1">
      <alignment vertical="center"/>
    </xf>
    <xf numFmtId="164" fontId="51" fillId="4" borderId="14" xfId="30" applyFont="1" applyFill="1" applyBorder="1" applyAlignment="1">
      <alignment horizontal="center" vertical="center" wrapText="1"/>
    </xf>
    <xf numFmtId="164" fontId="51" fillId="5" borderId="128" xfId="30" applyFont="1" applyFill="1" applyBorder="1" applyAlignment="1">
      <alignment horizontal="center" vertical="center" wrapText="1"/>
    </xf>
    <xf numFmtId="164" fontId="60" fillId="4" borderId="0" xfId="30" applyFont="1" applyFill="1" applyAlignment="1">
      <alignment horizontal="left" vertical="center" wrapText="1"/>
    </xf>
    <xf numFmtId="164" fontId="152" fillId="5" borderId="0" xfId="30" applyFont="1" applyFill="1" applyAlignment="1">
      <alignment horizontal="left" vertical="center" wrapText="1"/>
    </xf>
    <xf numFmtId="164" fontId="152" fillId="5" borderId="128" xfId="30" applyFont="1" applyFill="1" applyBorder="1" applyAlignment="1">
      <alignment horizontal="left" vertical="center" wrapText="1"/>
    </xf>
    <xf numFmtId="164" fontId="19" fillId="5" borderId="0" xfId="30" applyFont="1" applyFill="1" applyAlignment="1">
      <alignment vertical="center" wrapText="1"/>
    </xf>
    <xf numFmtId="0" fontId="0" fillId="0" borderId="0" xfId="0" applyAlignment="1">
      <alignment vertical="center" wrapText="1"/>
    </xf>
    <xf numFmtId="0" fontId="0" fillId="0" borderId="128" xfId="0" applyBorder="1" applyAlignment="1">
      <alignment vertical="center" wrapText="1"/>
    </xf>
    <xf numFmtId="0" fontId="0" fillId="5" borderId="0" xfId="0" applyFill="1" applyAlignment="1">
      <alignment vertical="center" wrapText="1"/>
    </xf>
    <xf numFmtId="0" fontId="19" fillId="5" borderId="0" xfId="0" applyFont="1" applyFill="1" applyAlignment="1">
      <alignment vertical="center" wrapText="1"/>
    </xf>
    <xf numFmtId="0" fontId="19" fillId="0" borderId="0" xfId="0" applyFont="1" applyAlignment="1">
      <alignment wrapText="1"/>
    </xf>
    <xf numFmtId="0" fontId="0" fillId="0" borderId="0" xfId="0" applyAlignment="1">
      <alignment wrapText="1"/>
    </xf>
    <xf numFmtId="164" fontId="10" fillId="4" borderId="0" xfId="30" applyFont="1" applyFill="1" applyAlignment="1">
      <alignment vertical="center" wrapText="1"/>
    </xf>
    <xf numFmtId="0" fontId="0" fillId="0" borderId="0" xfId="0" applyAlignment="1">
      <alignment vertical="top" wrapText="1"/>
    </xf>
    <xf numFmtId="0" fontId="0" fillId="0" borderId="128" xfId="0" applyBorder="1" applyAlignment="1">
      <alignment vertical="top" wrapText="1"/>
    </xf>
    <xf numFmtId="164" fontId="19" fillId="4" borderId="0" xfId="30" applyFont="1" applyFill="1" applyAlignment="1">
      <alignment vertical="top" wrapText="1"/>
    </xf>
    <xf numFmtId="0" fontId="0" fillId="0" borderId="128" xfId="0" applyBorder="1" applyAlignment="1">
      <alignment wrapText="1"/>
    </xf>
    <xf numFmtId="0" fontId="48" fillId="0" borderId="0" xfId="0" applyFont="1" applyAlignment="1">
      <alignment horizontal="left" vertical="top" wrapText="1"/>
    </xf>
    <xf numFmtId="0" fontId="48" fillId="0" borderId="128" xfId="0" applyFont="1"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28" xfId="0" applyBorder="1" applyAlignment="1">
      <alignment horizontal="left" vertical="top" wrapText="1"/>
    </xf>
    <xf numFmtId="0" fontId="0" fillId="0" borderId="14" xfId="0" applyBorder="1" applyAlignment="1">
      <alignment wrapText="1"/>
    </xf>
    <xf numFmtId="0" fontId="95" fillId="0" borderId="129" xfId="0" applyFont="1" applyBorder="1" applyAlignment="1">
      <alignment horizontal="left" vertical="center"/>
    </xf>
    <xf numFmtId="0" fontId="95" fillId="0" borderId="49" xfId="0" applyFont="1" applyBorder="1" applyAlignment="1">
      <alignment horizontal="left" vertical="center"/>
    </xf>
    <xf numFmtId="0" fontId="19" fillId="0" borderId="0" xfId="0" applyFont="1" applyAlignment="1">
      <alignment horizontal="left" wrapText="1"/>
    </xf>
    <xf numFmtId="0" fontId="19" fillId="0" borderId="128" xfId="0" applyFont="1" applyBorder="1" applyAlignment="1">
      <alignment horizontal="left" wrapText="1"/>
    </xf>
    <xf numFmtId="0" fontId="0" fillId="5" borderId="128" xfId="0" applyFill="1" applyBorder="1" applyAlignment="1">
      <alignment vertical="center" wrapText="1"/>
    </xf>
    <xf numFmtId="164" fontId="19" fillId="4" borderId="128" xfId="30" applyFont="1" applyFill="1" applyBorder="1" applyAlignment="1">
      <alignment horizontal="left" vertical="top" wrapText="1"/>
    </xf>
    <xf numFmtId="164" fontId="19" fillId="4" borderId="0" xfId="30" applyFont="1" applyFill="1" applyAlignment="1">
      <alignment vertical="center" wrapText="1"/>
    </xf>
    <xf numFmtId="0" fontId="55" fillId="0" borderId="14" xfId="0" applyFont="1" applyBorder="1" applyAlignment="1">
      <alignment horizontal="center" vertical="center" wrapText="1"/>
    </xf>
    <xf numFmtId="0" fontId="55" fillId="0" borderId="128" xfId="0" applyFont="1" applyBorder="1" applyAlignment="1">
      <alignment horizontal="center" vertical="center" wrapText="1"/>
    </xf>
    <xf numFmtId="164" fontId="14" fillId="5" borderId="0" xfId="30" applyFont="1" applyFill="1" applyAlignment="1">
      <alignment vertical="center" wrapText="1"/>
    </xf>
    <xf numFmtId="164" fontId="60" fillId="4" borderId="128" xfId="30" applyFont="1" applyFill="1" applyBorder="1" applyAlignment="1">
      <alignment horizontal="left" vertical="center" wrapText="1"/>
    </xf>
    <xf numFmtId="0" fontId="48" fillId="0" borderId="128" xfId="8" applyFont="1" applyBorder="1" applyAlignment="1">
      <alignment vertical="center"/>
    </xf>
    <xf numFmtId="164" fontId="14" fillId="5" borderId="102" xfId="30" applyFont="1" applyFill="1" applyBorder="1" applyAlignment="1">
      <alignment vertical="center" wrapText="1"/>
    </xf>
    <xf numFmtId="164" fontId="44" fillId="4" borderId="0" xfId="30" applyFont="1" applyFill="1" applyAlignment="1">
      <alignment horizontal="center" vertical="center"/>
    </xf>
    <xf numFmtId="0" fontId="44" fillId="0" borderId="0" xfId="0" applyFont="1" applyAlignment="1">
      <alignment horizontal="center" vertical="center"/>
    </xf>
    <xf numFmtId="164" fontId="76" fillId="4" borderId="0" xfId="30" applyFont="1" applyFill="1" applyAlignment="1">
      <alignment horizontal="center" vertical="center"/>
    </xf>
    <xf numFmtId="0" fontId="77" fillId="0" borderId="0" xfId="0" applyFont="1" applyAlignment="1">
      <alignment horizontal="center" vertical="center"/>
    </xf>
    <xf numFmtId="0" fontId="0" fillId="0" borderId="0" xfId="0" applyAlignment="1">
      <alignment horizontal="center" vertical="center"/>
    </xf>
    <xf numFmtId="0" fontId="6" fillId="0" borderId="135" xfId="0" applyFont="1" applyBorder="1" applyAlignment="1">
      <alignment horizontal="center" vertical="center"/>
    </xf>
    <xf numFmtId="0" fontId="6" fillId="0" borderId="136" xfId="0" applyFont="1" applyBorder="1" applyAlignment="1">
      <alignment horizontal="center" vertical="center"/>
    </xf>
    <xf numFmtId="0" fontId="6" fillId="0" borderId="86" xfId="0" applyFont="1" applyBorder="1" applyAlignment="1">
      <alignment horizontal="center" vertical="center"/>
    </xf>
    <xf numFmtId="0" fontId="6" fillId="0" borderId="6" xfId="0" applyFont="1" applyBorder="1" applyAlignment="1">
      <alignment horizontal="center" vertical="center"/>
    </xf>
    <xf numFmtId="0" fontId="6" fillId="0" borderId="75" xfId="0" applyFont="1" applyBorder="1" applyAlignment="1">
      <alignment horizontal="center" vertical="center"/>
    </xf>
    <xf numFmtId="0" fontId="6" fillId="0" borderId="24" xfId="0" applyFont="1" applyBorder="1" applyAlignment="1">
      <alignment horizontal="center" vertical="center"/>
    </xf>
    <xf numFmtId="0" fontId="11" fillId="0" borderId="160" xfId="0" applyFont="1" applyBorder="1" applyAlignment="1">
      <alignment horizontal="center" vertical="center"/>
    </xf>
    <xf numFmtId="0" fontId="11" fillId="0" borderId="161" xfId="0" applyFont="1" applyBorder="1" applyAlignment="1">
      <alignment horizontal="center" vertical="center"/>
    </xf>
    <xf numFmtId="0" fontId="11" fillId="0" borderId="33" xfId="0" applyFont="1" applyBorder="1" applyAlignment="1">
      <alignment horizontal="center" vertical="center"/>
    </xf>
    <xf numFmtId="0" fontId="11" fillId="0" borderId="104" xfId="0" applyFont="1" applyBorder="1" applyAlignment="1">
      <alignment horizontal="center" vertical="center"/>
    </xf>
    <xf numFmtId="0" fontId="52" fillId="0" borderId="135" xfId="0" applyFont="1" applyBorder="1" applyAlignment="1">
      <alignment horizontal="center" vertical="center" wrapText="1"/>
    </xf>
    <xf numFmtId="0" fontId="52" fillId="0" borderId="136" xfId="0" applyFont="1" applyBorder="1" applyAlignment="1">
      <alignment horizontal="center" vertical="center" wrapText="1"/>
    </xf>
    <xf numFmtId="0" fontId="52" fillId="0" borderId="86" xfId="0" applyFont="1" applyBorder="1" applyAlignment="1">
      <alignment horizontal="center" vertical="center" wrapText="1"/>
    </xf>
    <xf numFmtId="0" fontId="11" fillId="0" borderId="84" xfId="27" applyFont="1" applyBorder="1" applyAlignment="1">
      <alignment horizontal="center" vertical="center"/>
    </xf>
    <xf numFmtId="0" fontId="11" fillId="0" borderId="77" xfId="27" applyFont="1" applyBorder="1" applyAlignment="1">
      <alignment horizontal="center" vertical="center"/>
    </xf>
    <xf numFmtId="0" fontId="11" fillId="0" borderId="65" xfId="27" applyFont="1" applyBorder="1" applyAlignment="1">
      <alignment horizontal="center" vertical="center"/>
    </xf>
    <xf numFmtId="0" fontId="11" fillId="0" borderId="125" xfId="27" applyFont="1" applyBorder="1" applyAlignment="1">
      <alignment horizontal="center" vertical="center"/>
    </xf>
    <xf numFmtId="0" fontId="11" fillId="0" borderId="46" xfId="27" applyFont="1" applyBorder="1" applyAlignment="1">
      <alignment horizontal="center" vertical="center"/>
    </xf>
    <xf numFmtId="0" fontId="11" fillId="0" borderId="153" xfId="27" applyFont="1" applyBorder="1" applyAlignment="1">
      <alignment horizontal="center" vertical="center"/>
    </xf>
    <xf numFmtId="0" fontId="6" fillId="0" borderId="107" xfId="33" applyFont="1" applyBorder="1" applyAlignment="1">
      <alignment horizontal="center"/>
    </xf>
    <xf numFmtId="0" fontId="6" fillId="0" borderId="3" xfId="33" applyFont="1" applyBorder="1" applyAlignment="1">
      <alignment horizontal="center"/>
    </xf>
    <xf numFmtId="0" fontId="6" fillId="0" borderId="21" xfId="33" applyFont="1" applyBorder="1" applyAlignment="1">
      <alignment horizontal="center"/>
    </xf>
    <xf numFmtId="0" fontId="6" fillId="0" borderId="36" xfId="33" applyFont="1" applyBorder="1" applyAlignment="1">
      <alignment horizontal="center"/>
    </xf>
    <xf numFmtId="0" fontId="11" fillId="0" borderId="134" xfId="33" applyFont="1" applyBorder="1" applyAlignment="1">
      <alignment horizontal="center" vertical="center" wrapText="1"/>
    </xf>
    <xf numFmtId="0" fontId="11" fillId="0" borderId="73" xfId="33" applyFont="1" applyBorder="1" applyAlignment="1">
      <alignment horizontal="center" vertical="center" wrapText="1"/>
    </xf>
    <xf numFmtId="0" fontId="11" fillId="0" borderId="52" xfId="33" applyFont="1" applyBorder="1" applyAlignment="1">
      <alignment horizontal="center" vertical="center" wrapText="1"/>
    </xf>
    <xf numFmtId="0" fontId="11" fillId="0" borderId="49" xfId="33" applyFont="1" applyBorder="1" applyAlignment="1">
      <alignment horizontal="center" vertical="center" wrapText="1"/>
    </xf>
    <xf numFmtId="0" fontId="14" fillId="5" borderId="1" xfId="33" applyFill="1" applyBorder="1" applyAlignment="1">
      <alignment horizontal="center"/>
    </xf>
    <xf numFmtId="0" fontId="14" fillId="5" borderId="66" xfId="33" applyFill="1" applyBorder="1" applyAlignment="1">
      <alignment horizontal="center"/>
    </xf>
    <xf numFmtId="0" fontId="14" fillId="5" borderId="7" xfId="33" applyFill="1" applyBorder="1" applyAlignment="1">
      <alignment horizontal="center" vertical="center"/>
    </xf>
    <xf numFmtId="0" fontId="14" fillId="5" borderId="148" xfId="33" applyFill="1" applyBorder="1" applyAlignment="1">
      <alignment horizontal="center" vertical="center"/>
    </xf>
    <xf numFmtId="0" fontId="11" fillId="0" borderId="59" xfId="33" applyFont="1" applyBorder="1" applyAlignment="1">
      <alignment horizontal="center" vertical="center"/>
    </xf>
    <xf numFmtId="0" fontId="11" fillId="0" borderId="31" xfId="33" applyFont="1" applyBorder="1" applyAlignment="1">
      <alignment horizontal="center" vertical="center" wrapText="1"/>
    </xf>
    <xf numFmtId="0" fontId="7" fillId="0" borderId="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4" xfId="0" applyFont="1" applyBorder="1" applyAlignment="1">
      <alignment horizontal="center" vertical="center" wrapText="1"/>
    </xf>
    <xf numFmtId="0" fontId="10" fillId="0" borderId="0" xfId="0" applyFont="1" applyAlignment="1">
      <alignment vertical="top"/>
    </xf>
    <xf numFmtId="0" fontId="6" fillId="0" borderId="102" xfId="0" applyFont="1" applyBorder="1" applyAlignment="1">
      <alignment horizontal="left" vertical="center" wrapText="1"/>
    </xf>
    <xf numFmtId="0" fontId="8" fillId="4" borderId="0" xfId="0" applyFont="1" applyFill="1" applyAlignment="1">
      <alignment horizontal="left" vertical="center"/>
    </xf>
    <xf numFmtId="0" fontId="22" fillId="4" borderId="26" xfId="0" applyFont="1" applyFill="1" applyBorder="1" applyAlignment="1">
      <alignment horizontal="center" vertical="center" wrapText="1"/>
    </xf>
    <xf numFmtId="0" fontId="22" fillId="4" borderId="52" xfId="0"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88" xfId="0" applyFont="1" applyFill="1" applyBorder="1" applyAlignment="1">
      <alignment horizontal="center" vertical="center" wrapText="1"/>
    </xf>
    <xf numFmtId="0" fontId="22" fillId="4" borderId="69" xfId="0" applyFont="1" applyFill="1" applyBorder="1" applyAlignment="1">
      <alignment horizontal="center" vertical="center" wrapText="1"/>
    </xf>
    <xf numFmtId="0" fontId="22" fillId="4" borderId="67" xfId="0" applyFont="1" applyFill="1" applyBorder="1" applyAlignment="1">
      <alignment horizontal="center" vertical="center" wrapText="1"/>
    </xf>
    <xf numFmtId="0" fontId="22" fillId="4" borderId="26" xfId="0" applyFont="1" applyFill="1" applyBorder="1" applyAlignment="1">
      <alignment horizontal="center" wrapText="1"/>
    </xf>
    <xf numFmtId="0" fontId="22" fillId="4" borderId="67" xfId="0" applyFont="1" applyFill="1" applyBorder="1" applyAlignment="1">
      <alignment horizontal="center" wrapText="1"/>
    </xf>
    <xf numFmtId="0" fontId="22" fillId="4" borderId="52" xfId="0" applyFont="1" applyFill="1" applyBorder="1" applyAlignment="1">
      <alignment horizontal="center" wrapText="1"/>
    </xf>
    <xf numFmtId="0" fontId="22" fillId="4" borderId="49" xfId="0" applyFont="1" applyFill="1" applyBorder="1" applyAlignment="1">
      <alignment horizontal="center" wrapText="1"/>
    </xf>
    <xf numFmtId="0" fontId="5" fillId="4" borderId="26" xfId="0" applyFont="1" applyFill="1" applyBorder="1" applyAlignment="1">
      <alignment horizontal="center" wrapText="1"/>
    </xf>
    <xf numFmtId="0" fontId="22" fillId="4" borderId="69" xfId="0" applyFont="1" applyFill="1" applyBorder="1" applyAlignment="1">
      <alignment horizontal="center" wrapText="1"/>
    </xf>
    <xf numFmtId="0" fontId="18" fillId="4" borderId="162" xfId="34" applyFont="1" applyFill="1" applyBorder="1" applyAlignment="1">
      <alignment horizontal="center" vertical="center" wrapText="1"/>
    </xf>
    <xf numFmtId="0" fontId="18" fillId="4" borderId="28" xfId="34" applyFont="1" applyFill="1" applyBorder="1" applyAlignment="1">
      <alignment horizontal="center" vertical="center" wrapText="1"/>
    </xf>
    <xf numFmtId="0" fontId="18" fillId="4" borderId="9" xfId="35" applyFont="1" applyFill="1" applyBorder="1" applyAlignment="1">
      <alignment horizontal="center" vertical="center"/>
    </xf>
    <xf numFmtId="0" fontId="18" fillId="4" borderId="28" xfId="35" applyFont="1" applyFill="1" applyBorder="1" applyAlignment="1">
      <alignment horizontal="center" vertical="center"/>
    </xf>
    <xf numFmtId="0" fontId="18" fillId="4" borderId="34" xfId="35" applyFont="1" applyFill="1" applyBorder="1" applyAlignment="1">
      <alignment horizontal="center" vertical="center"/>
    </xf>
    <xf numFmtId="0" fontId="8" fillId="0" borderId="0" xfId="0" applyFont="1" applyAlignment="1">
      <alignment horizontal="left" vertical="top" wrapText="1"/>
    </xf>
    <xf numFmtId="0" fontId="22" fillId="0" borderId="102" xfId="0" applyFont="1" applyBorder="1" applyAlignment="1">
      <alignment horizontal="left" vertical="center" wrapText="1"/>
    </xf>
    <xf numFmtId="0" fontId="18" fillId="4" borderId="9" xfId="34" applyFont="1" applyFill="1" applyBorder="1" applyAlignment="1">
      <alignment horizontal="center" vertical="center"/>
    </xf>
    <xf numFmtId="0" fontId="0" fillId="0" borderId="28" xfId="0" applyBorder="1" applyAlignment="1">
      <alignment horizontal="center" vertical="center"/>
    </xf>
    <xf numFmtId="0" fontId="18" fillId="4" borderId="33" xfId="34" applyFont="1" applyFill="1" applyBorder="1" applyAlignment="1">
      <alignment horizontal="center" vertical="center"/>
    </xf>
    <xf numFmtId="0" fontId="7" fillId="4" borderId="29" xfId="35" applyFont="1" applyFill="1" applyBorder="1" applyAlignment="1">
      <alignment horizontal="center" vertical="center"/>
    </xf>
    <xf numFmtId="0" fontId="0" fillId="0" borderId="6" xfId="0" applyBorder="1"/>
    <xf numFmtId="0" fontId="0" fillId="0" borderId="27" xfId="0" applyBorder="1"/>
    <xf numFmtId="0" fontId="18" fillId="4" borderId="9" xfId="34" applyFont="1" applyFill="1" applyBorder="1" applyAlignment="1">
      <alignment horizontal="center" vertical="center" wrapText="1"/>
    </xf>
    <xf numFmtId="0" fontId="18" fillId="4" borderId="34" xfId="34"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63" xfId="0" applyFont="1" applyBorder="1" applyAlignment="1">
      <alignment horizontal="center" vertical="center" wrapText="1"/>
    </xf>
    <xf numFmtId="0" fontId="6" fillId="0" borderId="74" xfId="0" applyFont="1" applyBorder="1" applyAlignment="1">
      <alignment horizontal="center" vertical="center"/>
    </xf>
    <xf numFmtId="0" fontId="22" fillId="0" borderId="0" xfId="0" applyFont="1" applyAlignment="1">
      <alignment horizontal="left" vertical="center" wrapText="1"/>
    </xf>
    <xf numFmtId="0" fontId="4" fillId="0" borderId="26" xfId="0" applyFont="1" applyBorder="1" applyAlignment="1" applyProtection="1">
      <alignment horizontal="center"/>
      <protection locked="0"/>
    </xf>
    <xf numFmtId="0" fontId="18" fillId="0" borderId="10" xfId="34" applyFont="1" applyBorder="1" applyAlignment="1">
      <alignment horizontal="center" vertical="center" wrapText="1"/>
    </xf>
    <xf numFmtId="0" fontId="18" fillId="0" borderId="11" xfId="34" applyFont="1" applyBorder="1" applyAlignment="1">
      <alignment horizontal="center" vertical="center" wrapText="1"/>
    </xf>
    <xf numFmtId="0" fontId="18" fillId="0" borderId="90" xfId="34" applyFont="1" applyBorder="1" applyAlignment="1">
      <alignment horizontal="center" vertical="center" wrapText="1"/>
    </xf>
    <xf numFmtId="0" fontId="18" fillId="0" borderId="99" xfId="34" applyFont="1" applyBorder="1" applyAlignment="1">
      <alignment horizontal="center" vertical="center" wrapText="1"/>
    </xf>
    <xf numFmtId="0" fontId="18" fillId="0" borderId="114" xfId="34" applyFont="1" applyBorder="1" applyAlignment="1">
      <alignment horizontal="center" vertical="center" wrapText="1"/>
    </xf>
    <xf numFmtId="0" fontId="18" fillId="0" borderId="59" xfId="34" applyFont="1" applyBorder="1" applyAlignment="1">
      <alignment horizontal="center" vertical="center" wrapText="1"/>
    </xf>
    <xf numFmtId="0" fontId="18" fillId="0" borderId="90" xfId="35" applyFont="1" applyBorder="1" applyAlignment="1">
      <alignment horizontal="center" vertical="center" wrapText="1"/>
    </xf>
    <xf numFmtId="0" fontId="18" fillId="0" borderId="99" xfId="35" applyFont="1" applyBorder="1" applyAlignment="1">
      <alignment horizontal="center" vertical="center" wrapText="1"/>
    </xf>
    <xf numFmtId="0" fontId="18" fillId="0" borderId="10" xfId="35" applyFont="1" applyBorder="1" applyAlignment="1">
      <alignment horizontal="center" vertical="center" wrapText="1"/>
    </xf>
    <xf numFmtId="0" fontId="0" fillId="0" borderId="11" xfId="0" applyBorder="1" applyAlignment="1">
      <alignment horizontal="center" vertical="center" wrapText="1"/>
    </xf>
    <xf numFmtId="0" fontId="18" fillId="0" borderId="11" xfId="35" applyFont="1" applyBorder="1" applyAlignment="1">
      <alignment horizontal="center" vertical="center" wrapText="1"/>
    </xf>
    <xf numFmtId="0" fontId="18" fillId="0" borderId="9" xfId="35" applyFont="1" applyBorder="1" applyAlignment="1">
      <alignment horizontal="center" vertical="center" wrapText="1"/>
    </xf>
    <xf numFmtId="0" fontId="0" fillId="0" borderId="28" xfId="0" applyBorder="1" applyAlignment="1">
      <alignment horizontal="center" vertical="center" wrapText="1"/>
    </xf>
    <xf numFmtId="0" fontId="18" fillId="0" borderId="9" xfId="35" applyFont="1" applyBorder="1" applyAlignment="1">
      <alignment horizontal="center" vertical="center"/>
    </xf>
    <xf numFmtId="0" fontId="0" fillId="0" borderId="34" xfId="0" applyBorder="1" applyAlignment="1">
      <alignment horizontal="center" vertical="center"/>
    </xf>
    <xf numFmtId="0" fontId="18" fillId="0" borderId="90" xfId="35" applyFont="1" applyBorder="1" applyAlignment="1">
      <alignment horizontal="center" vertical="center"/>
    </xf>
    <xf numFmtId="0" fontId="18" fillId="0" borderId="59" xfId="35" applyFont="1" applyBorder="1" applyAlignment="1">
      <alignment horizontal="center" vertical="center"/>
    </xf>
    <xf numFmtId="0" fontId="7" fillId="0" borderId="9" xfId="36" applyFont="1" applyBorder="1" applyAlignment="1">
      <alignment horizontal="center" vertical="center"/>
    </xf>
    <xf numFmtId="0" fontId="7" fillId="0" borderId="28" xfId="36" applyFont="1" applyBorder="1" applyAlignment="1">
      <alignment horizontal="center" vertical="center"/>
    </xf>
    <xf numFmtId="0" fontId="7" fillId="0" borderId="9" xfId="37" applyFont="1" applyBorder="1" applyAlignment="1">
      <alignment horizontal="center" vertical="center"/>
    </xf>
    <xf numFmtId="0" fontId="7" fillId="0" borderId="28" xfId="37" applyFont="1" applyBorder="1" applyAlignment="1">
      <alignment horizontal="center" vertical="center"/>
    </xf>
    <xf numFmtId="0" fontId="7" fillId="0" borderId="34" xfId="37" applyFont="1" applyBorder="1" applyAlignment="1">
      <alignment horizontal="center" vertical="center"/>
    </xf>
    <xf numFmtId="0" fontId="15" fillId="0" borderId="164" xfId="38" applyFont="1" applyBorder="1" applyAlignment="1">
      <alignment horizontal="center" vertical="center" wrapText="1"/>
    </xf>
    <xf numFmtId="0" fontId="15" fillId="0" borderId="16" xfId="38" applyFont="1" applyBorder="1" applyAlignment="1">
      <alignment horizontal="center" vertical="center" wrapText="1"/>
    </xf>
    <xf numFmtId="0" fontId="46" fillId="0" borderId="0" xfId="0" applyFont="1" applyAlignment="1">
      <alignment horizontal="center" wrapText="1"/>
    </xf>
    <xf numFmtId="0" fontId="46" fillId="0" borderId="102" xfId="0" applyFont="1" applyBorder="1" applyAlignment="1">
      <alignment horizontal="center" wrapText="1"/>
    </xf>
    <xf numFmtId="0" fontId="153" fillId="0" borderId="10" xfId="39" applyFont="1" applyBorder="1" applyAlignment="1">
      <alignment horizontal="center" vertical="center" wrapText="1"/>
    </xf>
    <xf numFmtId="0" fontId="117" fillId="0" borderId="11" xfId="0" applyFont="1" applyBorder="1" applyAlignment="1">
      <alignment horizontal="center" vertical="center" wrapText="1"/>
    </xf>
    <xf numFmtId="0" fontId="15" fillId="0" borderId="90" xfId="39" applyFont="1" applyBorder="1" applyAlignment="1" applyProtection="1">
      <alignment horizontal="center" vertical="center" wrapText="1"/>
      <protection locked="0"/>
    </xf>
    <xf numFmtId="0" fontId="0" fillId="0" borderId="99" xfId="0" applyBorder="1"/>
    <xf numFmtId="0" fontId="15" fillId="0" borderId="10" xfId="39" applyFont="1" applyBorder="1" applyAlignment="1">
      <alignment horizontal="center" vertical="center" wrapText="1"/>
    </xf>
    <xf numFmtId="0" fontId="15" fillId="0" borderId="90" xfId="39" applyFont="1" applyBorder="1" applyAlignment="1">
      <alignment horizontal="center" vertical="center" wrapText="1"/>
    </xf>
    <xf numFmtId="0" fontId="15" fillId="0" borderId="99" xfId="39" applyFont="1" applyBorder="1" applyAlignment="1">
      <alignment horizontal="center" vertical="center" wrapText="1"/>
    </xf>
    <xf numFmtId="0" fontId="69" fillId="0" borderId="10" xfId="0" applyFont="1" applyBorder="1" applyAlignment="1">
      <alignment horizontal="center" vertical="center" wrapText="1"/>
    </xf>
    <xf numFmtId="0" fontId="0" fillId="0" borderId="11" xfId="0" applyBorder="1" applyAlignment="1">
      <alignment vertical="center" wrapText="1"/>
    </xf>
    <xf numFmtId="0" fontId="7" fillId="10" borderId="138" xfId="0" applyFont="1" applyFill="1" applyBorder="1" applyAlignment="1">
      <alignment horizontal="center" vertical="top" wrapText="1"/>
    </xf>
    <xf numFmtId="0" fontId="7" fillId="10" borderId="137" xfId="0" applyFont="1" applyFill="1" applyBorder="1" applyAlignment="1">
      <alignment horizontal="center" vertical="top" wrapText="1"/>
    </xf>
    <xf numFmtId="0" fontId="4" fillId="0" borderId="0" xfId="0" applyFont="1" applyAlignment="1">
      <alignment horizontal="left" wrapText="1"/>
    </xf>
    <xf numFmtId="0" fontId="23" fillId="0" borderId="36" xfId="0" applyFont="1" applyBorder="1" applyAlignment="1">
      <alignment horizontal="center"/>
    </xf>
    <xf numFmtId="0" fontId="23" fillId="0" borderId="3" xfId="0" applyFont="1" applyBorder="1" applyAlignment="1">
      <alignment horizontal="center"/>
    </xf>
    <xf numFmtId="0" fontId="23" fillId="0" borderId="21" xfId="0" applyFont="1" applyBorder="1" applyAlignment="1">
      <alignment horizontal="center"/>
    </xf>
    <xf numFmtId="0" fontId="0" fillId="0" borderId="14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61" xfId="0" applyBorder="1" applyAlignment="1" applyProtection="1">
      <alignment vertical="top" wrapText="1"/>
      <protection locked="0"/>
    </xf>
    <xf numFmtId="0" fontId="154" fillId="0" borderId="13" xfId="0" applyFont="1" applyBorder="1" applyAlignment="1">
      <alignment horizontal="left" vertical="center" wrapText="1"/>
    </xf>
    <xf numFmtId="0" fontId="154" fillId="0" borderId="0" xfId="0" applyFont="1" applyAlignment="1">
      <alignment horizontal="left" vertical="center" wrapText="1"/>
    </xf>
    <xf numFmtId="0" fontId="110" fillId="0" borderId="136" xfId="0" applyFont="1" applyBorder="1" applyAlignment="1">
      <alignment horizontal="center"/>
    </xf>
    <xf numFmtId="0" fontId="112" fillId="0" borderId="102" xfId="0" applyFont="1" applyBorder="1" applyAlignment="1">
      <alignment horizontal="center" vertical="center" wrapText="1"/>
    </xf>
    <xf numFmtId="0" fontId="3" fillId="0" borderId="127" xfId="8" applyFont="1" applyBorder="1" applyAlignment="1">
      <alignment horizontal="center" vertical="center" wrapText="1"/>
    </xf>
    <xf numFmtId="0" fontId="3" fillId="0" borderId="138" xfId="8" applyFont="1" applyBorder="1" applyAlignment="1">
      <alignment horizontal="center" vertical="center" wrapText="1"/>
    </xf>
    <xf numFmtId="0" fontId="3" fillId="0" borderId="137" xfId="8" applyFont="1" applyBorder="1" applyAlignment="1">
      <alignment horizontal="center" vertical="center" wrapText="1"/>
    </xf>
    <xf numFmtId="0" fontId="29" fillId="0" borderId="127" xfId="8" applyFont="1" applyBorder="1" applyAlignment="1">
      <alignment horizontal="center" vertical="center" wrapText="1"/>
    </xf>
    <xf numFmtId="0" fontId="0" fillId="0" borderId="137" xfId="0" applyBorder="1" applyAlignment="1">
      <alignment wrapText="1"/>
    </xf>
    <xf numFmtId="0" fontId="3" fillId="0" borderId="148" xfId="8" applyFont="1" applyBorder="1" applyAlignment="1">
      <alignment horizontal="center" vertical="center" wrapText="1"/>
    </xf>
    <xf numFmtId="0" fontId="0" fillId="0" borderId="138" xfId="0" applyBorder="1" applyAlignment="1">
      <alignment wrapText="1"/>
    </xf>
    <xf numFmtId="0" fontId="0" fillId="0" borderId="138" xfId="0" applyBorder="1" applyAlignment="1">
      <alignment horizontal="center" vertical="center" wrapText="1"/>
    </xf>
    <xf numFmtId="49" fontId="118" fillId="0" borderId="52" xfId="13" applyNumberFormat="1" applyFont="1" applyBorder="1" applyAlignment="1" applyProtection="1">
      <alignment horizontal="center" vertical="center" wrapText="1"/>
      <protection locked="0"/>
    </xf>
    <xf numFmtId="49" fontId="118" fillId="0" borderId="129" xfId="13" applyNumberFormat="1" applyFont="1" applyBorder="1" applyAlignment="1" applyProtection="1">
      <alignment horizontal="center" vertical="center" wrapText="1"/>
      <protection locked="0"/>
    </xf>
    <xf numFmtId="49" fontId="118" fillId="0" borderId="49" xfId="13" applyNumberFormat="1" applyFont="1" applyBorder="1" applyAlignment="1" applyProtection="1">
      <alignment horizontal="center" vertical="center" wrapText="1"/>
      <protection locked="0"/>
    </xf>
    <xf numFmtId="164" fontId="3" fillId="0" borderId="127" xfId="31" applyNumberFormat="1" applyFont="1" applyBorder="1" applyAlignment="1">
      <alignment horizontal="center" vertical="center" wrapText="1"/>
    </xf>
    <xf numFmtId="0" fontId="0" fillId="0" borderId="137" xfId="0" applyBorder="1" applyAlignment="1">
      <alignment horizontal="center" vertical="center" wrapText="1"/>
    </xf>
    <xf numFmtId="164" fontId="21" fillId="0" borderId="127" xfId="31" applyNumberFormat="1" applyFont="1" applyBorder="1" applyAlignment="1">
      <alignment horizontal="center" vertical="center" wrapText="1"/>
    </xf>
    <xf numFmtId="164" fontId="21" fillId="0" borderId="137" xfId="31" applyNumberFormat="1" applyFont="1" applyBorder="1" applyAlignment="1">
      <alignment horizontal="center" vertical="center" wrapText="1"/>
    </xf>
    <xf numFmtId="164" fontId="3" fillId="0" borderId="137" xfId="31" applyNumberFormat="1" applyFont="1" applyBorder="1" applyAlignment="1">
      <alignment horizontal="center" vertical="center" wrapText="1"/>
    </xf>
    <xf numFmtId="0" fontId="0" fillId="0" borderId="0" xfId="0"/>
    <xf numFmtId="0" fontId="14" fillId="0" borderId="125" xfId="0" applyNumberFormat="1" applyFont="1" applyBorder="1" applyProtection="1">
      <protection locked="0"/>
    </xf>
    <xf numFmtId="3" fontId="14" fillId="0" borderId="46" xfId="0" applyNumberFormat="1" applyFont="1" applyBorder="1" applyProtection="1">
      <protection locked="0"/>
    </xf>
    <xf numFmtId="0" fontId="14" fillId="0" borderId="126" xfId="0" applyFont="1" applyBorder="1" applyAlignment="1" applyProtection="1">
      <alignment wrapText="1"/>
      <protection locked="0"/>
    </xf>
    <xf numFmtId="0" fontId="14" fillId="0" borderId="165" xfId="0" applyFont="1" applyBorder="1" applyAlignment="1" applyProtection="1">
      <alignment wrapText="1"/>
      <protection locked="0"/>
    </xf>
    <xf numFmtId="0" fontId="155" fillId="0" borderId="102" xfId="0" applyFont="1" applyBorder="1" applyAlignment="1">
      <alignment horizontal="right" vertical="top" wrapText="1"/>
    </xf>
    <xf numFmtId="0" fontId="117" fillId="0" borderId="102" xfId="0" applyFont="1" applyBorder="1" applyAlignment="1">
      <alignment horizontal="right"/>
    </xf>
    <xf numFmtId="3" fontId="14" fillId="0" borderId="127" xfId="0" applyNumberFormat="1" applyFont="1" applyBorder="1" applyProtection="1">
      <protection locked="0"/>
    </xf>
    <xf numFmtId="3" fontId="14" fillId="0" borderId="138" xfId="0" applyNumberFormat="1" applyFont="1" applyBorder="1" applyProtection="1">
      <protection locked="0"/>
    </xf>
    <xf numFmtId="0" fontId="6" fillId="0" borderId="52" xfId="0" applyFont="1" applyBorder="1" applyAlignment="1">
      <alignment horizontal="center"/>
    </xf>
    <xf numFmtId="0" fontId="6" fillId="0" borderId="129" xfId="0" applyFont="1" applyBorder="1" applyAlignment="1">
      <alignment horizontal="center"/>
    </xf>
    <xf numFmtId="0" fontId="6" fillId="0" borderId="49" xfId="0" applyFont="1" applyBorder="1" applyAlignment="1">
      <alignment horizontal="center"/>
    </xf>
    <xf numFmtId="0" fontId="6" fillId="0" borderId="52" xfId="0" applyFont="1" applyBorder="1" applyAlignment="1">
      <alignment horizontal="center" wrapText="1"/>
    </xf>
    <xf numFmtId="0" fontId="6" fillId="0" borderId="129" xfId="0" applyFont="1" applyBorder="1" applyAlignment="1">
      <alignment horizontal="center" wrapText="1"/>
    </xf>
    <xf numFmtId="0" fontId="6" fillId="0" borderId="49" xfId="0" applyFont="1" applyBorder="1" applyAlignment="1">
      <alignment horizontal="center" wrapText="1"/>
    </xf>
    <xf numFmtId="0" fontId="46" fillId="0" borderId="0" xfId="0" applyFont="1" applyAlignment="1">
      <alignment horizontal="center" vertical="center" wrapText="1"/>
    </xf>
    <xf numFmtId="173" fontId="3" fillId="0" borderId="135" xfId="0" applyNumberFormat="1" applyFont="1" applyBorder="1" applyAlignment="1">
      <alignment horizontal="center" vertical="center" wrapText="1"/>
    </xf>
    <xf numFmtId="173" fontId="3" fillId="0" borderId="136" xfId="0" applyNumberFormat="1" applyFont="1" applyBorder="1" applyAlignment="1">
      <alignment horizontal="center" vertical="center" wrapText="1"/>
    </xf>
    <xf numFmtId="173" fontId="3" fillId="0" borderId="86" xfId="0" applyNumberFormat="1" applyFont="1" applyBorder="1" applyAlignment="1">
      <alignment horizontal="center" vertical="center" wrapText="1"/>
    </xf>
    <xf numFmtId="0" fontId="19" fillId="0" borderId="1" xfId="0" applyFont="1" applyBorder="1" applyAlignment="1">
      <alignment horizontal="left" wrapText="1"/>
    </xf>
    <xf numFmtId="0" fontId="19" fillId="0" borderId="74" xfId="0" applyFont="1" applyBorder="1" applyAlignment="1">
      <alignment horizontal="left" wrapText="1"/>
    </xf>
    <xf numFmtId="0" fontId="19" fillId="0" borderId="66" xfId="0" applyFont="1" applyBorder="1" applyAlignment="1">
      <alignment horizontal="left" wrapText="1"/>
    </xf>
    <xf numFmtId="0" fontId="7" fillId="0" borderId="133" xfId="0" applyFont="1" applyBorder="1" applyAlignment="1">
      <alignment horizontal="center" vertical="center" wrapText="1"/>
    </xf>
    <xf numFmtId="0" fontId="7" fillId="0" borderId="12" xfId="0" applyFont="1" applyBorder="1" applyAlignment="1">
      <alignment horizontal="center" vertical="center" wrapText="1"/>
    </xf>
    <xf numFmtId="0" fontId="71" fillId="0" borderId="36" xfId="0" applyFont="1" applyBorder="1" applyAlignment="1">
      <alignment horizontal="left" vertical="center"/>
    </xf>
    <xf numFmtId="0" fontId="6" fillId="0" borderId="3" xfId="0" applyFont="1" applyBorder="1" applyAlignment="1">
      <alignment horizontal="left" vertical="center"/>
    </xf>
    <xf numFmtId="0" fontId="22" fillId="0" borderId="107" xfId="0" applyFont="1" applyBorder="1" applyAlignment="1">
      <alignment horizontal="center" vertical="center"/>
    </xf>
    <xf numFmtId="0" fontId="22" fillId="0" borderId="21" xfId="0" applyFont="1" applyBorder="1" applyAlignment="1">
      <alignment horizontal="center" vertical="center"/>
    </xf>
    <xf numFmtId="0" fontId="6" fillId="0" borderId="36" xfId="0" applyFont="1" applyBorder="1" applyAlignment="1">
      <alignment horizontal="left" vertical="center"/>
    </xf>
    <xf numFmtId="0" fontId="144" fillId="0" borderId="13" xfId="39" applyFont="1" applyBorder="1" applyAlignment="1">
      <alignment horizontal="center" wrapText="1"/>
    </xf>
    <xf numFmtId="0" fontId="144" fillId="0" borderId="32" xfId="39" applyFont="1" applyBorder="1" applyAlignment="1">
      <alignment horizontal="center" wrapText="1"/>
    </xf>
    <xf numFmtId="0" fontId="19" fillId="0" borderId="135" xfId="0" applyFont="1" applyBorder="1" applyAlignment="1">
      <alignment horizontal="left" wrapText="1"/>
    </xf>
    <xf numFmtId="0" fontId="19" fillId="0" borderId="136" xfId="0" applyFont="1" applyBorder="1" applyAlignment="1">
      <alignment horizontal="left" wrapText="1"/>
    </xf>
    <xf numFmtId="0" fontId="19" fillId="0" borderId="86" xfId="0" applyFont="1" applyBorder="1" applyAlignment="1">
      <alignment horizontal="left" wrapText="1"/>
    </xf>
    <xf numFmtId="10" fontId="4" fillId="0" borderId="151" xfId="40" applyNumberFormat="1" applyFont="1" applyBorder="1" applyAlignment="1">
      <alignment horizontal="center" vertical="center" wrapText="1"/>
    </xf>
    <xf numFmtId="10" fontId="4" fillId="0" borderId="138" xfId="40" applyNumberFormat="1" applyFont="1" applyBorder="1" applyAlignment="1">
      <alignment horizontal="center" vertical="center" wrapText="1"/>
    </xf>
    <xf numFmtId="10" fontId="4" fillId="0" borderId="137" xfId="40" applyNumberFormat="1" applyFont="1" applyBorder="1" applyAlignment="1">
      <alignment horizontal="center" vertical="center" wrapText="1"/>
    </xf>
    <xf numFmtId="0" fontId="11" fillId="0" borderId="140" xfId="0" applyFont="1" applyBorder="1" applyAlignment="1">
      <alignment horizontal="right"/>
    </xf>
    <xf numFmtId="0" fontId="11" fillId="0" borderId="143" xfId="0" applyFont="1" applyBorder="1" applyAlignment="1">
      <alignment horizontal="right"/>
    </xf>
    <xf numFmtId="0" fontId="11" fillId="0" borderId="141" xfId="0" applyFont="1" applyBorder="1" applyAlignment="1">
      <alignment horizontal="right"/>
    </xf>
    <xf numFmtId="3" fontId="30" fillId="0" borderId="166" xfId="0" applyNumberFormat="1" applyFont="1" applyBorder="1" applyAlignment="1">
      <alignment horizontal="center"/>
    </xf>
    <xf numFmtId="0" fontId="0" fillId="0" borderId="136" xfId="0" applyFont="1" applyBorder="1"/>
    <xf numFmtId="0" fontId="0" fillId="0" borderId="86" xfId="0" applyFont="1" applyBorder="1"/>
    <xf numFmtId="0" fontId="11" fillId="0" borderId="135"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86" xfId="0" applyFont="1" applyBorder="1" applyAlignment="1">
      <alignment horizontal="center" vertical="center" wrapText="1"/>
    </xf>
    <xf numFmtId="0" fontId="4" fillId="0" borderId="13" xfId="0" applyFont="1" applyBorder="1" applyAlignment="1">
      <alignment horizontal="center" vertical="center"/>
    </xf>
    <xf numFmtId="0" fontId="4" fillId="0" borderId="0" xfId="0" applyFont="1" applyAlignment="1">
      <alignment horizontal="center" vertical="center"/>
    </xf>
    <xf numFmtId="0" fontId="4" fillId="0" borderId="32" xfId="0" applyFont="1" applyBorder="1" applyAlignment="1">
      <alignment horizontal="center" vertical="center"/>
    </xf>
    <xf numFmtId="0" fontId="4" fillId="0" borderId="7" xfId="0" applyFont="1" applyBorder="1" applyAlignment="1">
      <alignment horizontal="center" vertical="center"/>
    </xf>
    <xf numFmtId="0" fontId="4" fillId="0" borderId="102" xfId="0" applyFont="1" applyBorder="1" applyAlignment="1">
      <alignment horizontal="center" vertical="center"/>
    </xf>
    <xf numFmtId="0" fontId="4" fillId="0" borderId="148" xfId="0" applyFont="1" applyBorder="1" applyAlignment="1">
      <alignment horizontal="center" vertical="center"/>
    </xf>
    <xf numFmtId="0" fontId="4" fillId="0" borderId="1" xfId="0" applyFont="1" applyBorder="1" applyAlignment="1">
      <alignment horizontal="center" vertical="center"/>
    </xf>
    <xf numFmtId="0" fontId="4" fillId="0" borderId="74" xfId="0" applyFont="1" applyBorder="1" applyAlignment="1">
      <alignment horizontal="center" vertical="center"/>
    </xf>
    <xf numFmtId="0" fontId="4" fillId="0" borderId="66" xfId="0" applyFont="1" applyBorder="1" applyAlignment="1">
      <alignment horizontal="center" vertical="center"/>
    </xf>
    <xf numFmtId="0" fontId="4"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135" xfId="0" applyFont="1" applyBorder="1" applyAlignment="1">
      <alignment horizontal="center" vertical="center"/>
    </xf>
    <xf numFmtId="0" fontId="0" fillId="0" borderId="136" xfId="0" applyFont="1" applyBorder="1" applyAlignment="1">
      <alignment horizontal="center" vertical="center"/>
    </xf>
    <xf numFmtId="0" fontId="0" fillId="0" borderId="86" xfId="0" applyFont="1" applyBorder="1" applyAlignment="1">
      <alignment horizontal="center" vertical="center"/>
    </xf>
    <xf numFmtId="0" fontId="0" fillId="0" borderId="74" xfId="0" applyFont="1" applyBorder="1" applyAlignment="1">
      <alignment horizontal="center" vertical="center"/>
    </xf>
    <xf numFmtId="0" fontId="0" fillId="0" borderId="66" xfId="0" applyFont="1" applyBorder="1" applyAlignment="1">
      <alignment horizontal="center" vertical="center"/>
    </xf>
    <xf numFmtId="0" fontId="0" fillId="0" borderId="13" xfId="0" applyFont="1" applyBorder="1" applyAlignment="1">
      <alignment horizontal="center" vertical="center"/>
    </xf>
    <xf numFmtId="0" fontId="0" fillId="0" borderId="0" xfId="0" applyFont="1" applyAlignment="1">
      <alignment horizontal="center" vertical="center"/>
    </xf>
    <xf numFmtId="0" fontId="0" fillId="0" borderId="32" xfId="0" applyFont="1" applyBorder="1" applyAlignment="1">
      <alignment horizontal="center" vertical="center"/>
    </xf>
    <xf numFmtId="0" fontId="0" fillId="0" borderId="7" xfId="0" applyFont="1" applyBorder="1" applyAlignment="1">
      <alignment horizontal="center" vertical="center"/>
    </xf>
    <xf numFmtId="0" fontId="0" fillId="0" borderId="102" xfId="0" applyFont="1" applyBorder="1" applyAlignment="1">
      <alignment horizontal="center" vertical="center"/>
    </xf>
    <xf numFmtId="0" fontId="0" fillId="0" borderId="148" xfId="0" applyFont="1" applyBorder="1" applyAlignment="1">
      <alignment horizontal="center" vertical="center"/>
    </xf>
    <xf numFmtId="0" fontId="4" fillId="0" borderId="136" xfId="0" applyFont="1" applyBorder="1" applyAlignment="1">
      <alignment horizontal="center" vertical="center"/>
    </xf>
    <xf numFmtId="0" fontId="4" fillId="0" borderId="86" xfId="0" applyFont="1" applyBorder="1" applyAlignment="1">
      <alignment horizontal="center" vertical="center"/>
    </xf>
    <xf numFmtId="0" fontId="8" fillId="0" borderId="135" xfId="0" applyFont="1" applyBorder="1" applyAlignment="1">
      <alignment horizontal="left" vertical="top" wrapText="1"/>
    </xf>
    <xf numFmtId="0" fontId="8" fillId="0" borderId="136" xfId="0" applyFont="1" applyBorder="1" applyAlignment="1">
      <alignment horizontal="left" vertical="top" wrapText="1"/>
    </xf>
    <xf numFmtId="0" fontId="8" fillId="0" borderId="86" xfId="0" applyFont="1" applyBorder="1" applyAlignment="1">
      <alignment horizontal="left" vertical="top" wrapText="1"/>
    </xf>
    <xf numFmtId="0" fontId="141" fillId="8" borderId="0" xfId="0" applyFont="1" applyFill="1" applyAlignment="1">
      <alignment horizontal="center"/>
    </xf>
    <xf numFmtId="0" fontId="19" fillId="4" borderId="109" xfId="0" applyFont="1" applyFill="1" applyBorder="1" applyAlignment="1">
      <alignment horizontal="center" vertical="center" wrapText="1"/>
    </xf>
    <xf numFmtId="0" fontId="19" fillId="4" borderId="106" xfId="0" applyFont="1" applyFill="1" applyBorder="1" applyAlignment="1">
      <alignment horizontal="center" vertical="center" wrapText="1"/>
    </xf>
    <xf numFmtId="0" fontId="19" fillId="4" borderId="110" xfId="0" applyFont="1" applyFill="1" applyBorder="1" applyAlignment="1">
      <alignment horizontal="center" vertical="center" wrapText="1"/>
    </xf>
    <xf numFmtId="0" fontId="8" fillId="0" borderId="0" xfId="0" applyFont="1" applyAlignment="1">
      <alignment horizontal="center" vertical="top" wrapText="1"/>
    </xf>
    <xf numFmtId="0" fontId="19" fillId="4" borderId="36"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0" fillId="0" borderId="0" xfId="0" applyFont="1" applyAlignment="1">
      <alignment horizontal="left" wrapText="1"/>
    </xf>
    <xf numFmtId="0" fontId="19" fillId="0" borderId="135" xfId="0" applyFont="1" applyBorder="1" applyAlignment="1">
      <alignment horizontal="left" vertical="top" wrapText="1"/>
    </xf>
    <xf numFmtId="0" fontId="19" fillId="0" borderId="136" xfId="0" applyFont="1" applyBorder="1" applyAlignment="1">
      <alignment horizontal="left" vertical="top" wrapText="1"/>
    </xf>
    <xf numFmtId="0" fontId="19" fillId="0" borderId="86" xfId="0" applyFont="1" applyBorder="1" applyAlignment="1">
      <alignment horizontal="left" vertical="top" wrapText="1"/>
    </xf>
    <xf numFmtId="0" fontId="3" fillId="0" borderId="102" xfId="0" applyFont="1" applyBorder="1" applyAlignment="1">
      <alignment horizontal="center" vertical="top"/>
    </xf>
    <xf numFmtId="0" fontId="19" fillId="0" borderId="68" xfId="0" applyFont="1" applyBorder="1" applyAlignment="1">
      <alignment horizontal="center" wrapText="1"/>
    </xf>
  </cellXfs>
  <cellStyles count="46">
    <cellStyle name="Collegamento ipertestuale" xfId="1" builtinId="8"/>
    <cellStyle name="Euro" xfId="2"/>
    <cellStyle name="Logico" xfId="3"/>
    <cellStyle name="Migliaia" xfId="4" builtinId="3"/>
    <cellStyle name="Migliaia (0)_3tabella15" xfId="5"/>
    <cellStyle name="Migliaia 2" xfId="6"/>
    <cellStyle name="Migliaia 2 2" xfId="7"/>
    <cellStyle name="Migliaia_Sanità 2005 nuove tabelle e qualifiche" xfId="45"/>
    <cellStyle name="Normale" xfId="0" builtinId="0"/>
    <cellStyle name="Normale 2" xfId="8"/>
    <cellStyle name="Normale 2 2" xfId="9"/>
    <cellStyle name="Normale 2 2 2" xfId="10"/>
    <cellStyle name="Normale 2 3" xfId="11"/>
    <cellStyle name="Normale 2 4" xfId="12"/>
    <cellStyle name="Normale 3" xfId="13"/>
    <cellStyle name="Normale 3 2" xfId="14"/>
    <cellStyle name="Normale 3 3" xfId="15"/>
    <cellStyle name="Normale 3 4" xfId="16"/>
    <cellStyle name="Normale 4" xfId="17"/>
    <cellStyle name="Normale 4 2" xfId="18"/>
    <cellStyle name="Normale 4 3" xfId="19"/>
    <cellStyle name="Normale 5" xfId="20"/>
    <cellStyle name="Normale 5 2" xfId="21"/>
    <cellStyle name="Normale 5 3" xfId="22"/>
    <cellStyle name="Normale 6" xfId="23"/>
    <cellStyle name="Normale 7" xfId="24"/>
    <cellStyle name="Normale 8" xfId="25"/>
    <cellStyle name="Normale_6-kit2001sanita(integrazione) (1)" xfId="44"/>
    <cellStyle name="Normale_ENTI LOCALI  2000" xfId="26"/>
    <cellStyle name="Normale_Foglio1" xfId="27"/>
    <cellStyle name="Normale_MINISTERI" xfId="28"/>
    <cellStyle name="Normale_modello si2 raln_MODIFICATO_ALESSIO" xfId="29"/>
    <cellStyle name="Normale_PRINFEL98" xfId="30"/>
    <cellStyle name="Normale_PRINFEL98_modello si2 raln_MODIFICATO_ALESSIO 2" xfId="31"/>
    <cellStyle name="Normale_Prospetto informativo 2001" xfId="32"/>
    <cellStyle name="Normale_Sanità 2005 nuove tabelle e qualifiche" xfId="33"/>
    <cellStyle name="Normale_tabella 4" xfId="34"/>
    <cellStyle name="Normale_tabella 5" xfId="35"/>
    <cellStyle name="Normale_tabella 6" xfId="36"/>
    <cellStyle name="Normale_tabella 7" xfId="37"/>
    <cellStyle name="Normale_tabella 8" xfId="38"/>
    <cellStyle name="Normale_tabella 9" xfId="39"/>
    <cellStyle name="Percentuale" xfId="40" builtinId="5"/>
    <cellStyle name="Percentuale 2" xfId="41"/>
    <cellStyle name="Percentuale 2 2" xfId="42"/>
    <cellStyle name="Valuta (0)_3tabella15" xfId="43"/>
  </cellStyles>
  <dxfs count="37">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51170384838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color rgb="FFFF0000"/>
      </font>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ont>
        <color rgb="FFFF0000"/>
      </font>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99999999999997E-3"/>
          <c:y val="0.19925000000000001"/>
          <c:w val="0.99175000000000002"/>
          <c:h val="0.27374999999999999"/>
        </c:manualLayout>
      </c:layout>
      <c:barChart>
        <c:barDir val="col"/>
        <c:grouping val="clustered"/>
        <c:varyColors val="0"/>
        <c:ser>
          <c:idx val="0"/>
          <c:order val="0"/>
          <c:spPr>
            <a:solidFill>
              <a:srgbClr val="000000"/>
            </a:solidFill>
            <a:ln w="12700" cap="flat" cmpd="sng">
              <a:solidFill>
                <a:srgbClr val="000000"/>
              </a:solidFill>
              <a:prstDash val="solid"/>
            </a:ln>
            <a:effectLst/>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0</c:v>
                </c:pt>
                <c:pt idx="1">
                  <c:v>0</c:v>
                </c:pt>
                <c:pt idx="2">
                  <c:v>1</c:v>
                </c:pt>
                <c:pt idx="3">
                  <c:v>1</c:v>
                </c:pt>
                <c:pt idx="4">
                  <c:v>0</c:v>
                </c:pt>
                <c:pt idx="5">
                  <c:v>0</c:v>
                </c:pt>
                <c:pt idx="6">
                  <c:v>0</c:v>
                </c:pt>
                <c:pt idx="7">
                  <c:v>0</c:v>
                </c:pt>
                <c:pt idx="8">
                  <c:v>0</c:v>
                </c:pt>
                <c:pt idx="9">
                  <c:v>0</c:v>
                </c:pt>
                <c:pt idx="10">
                  <c:v>1</c:v>
                </c:pt>
                <c:pt idx="11">
                  <c:v>1</c:v>
                </c:pt>
                <c:pt idx="12">
                  <c:v>1</c:v>
                </c:pt>
                <c:pt idx="13">
                  <c:v>0</c:v>
                </c:pt>
                <c:pt idx="14">
                  <c:v>1</c:v>
                </c:pt>
                <c:pt idx="15">
                  <c:v>1</c:v>
                </c:pt>
                <c:pt idx="16">
                  <c:v>1</c:v>
                </c:pt>
                <c:pt idx="17">
                  <c:v>1</c:v>
                </c:pt>
                <c:pt idx="18">
                  <c:v>0</c:v>
                </c:pt>
                <c:pt idx="19">
                  <c:v>1</c:v>
                </c:pt>
                <c:pt idx="20">
                  <c:v>1</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149376296"/>
        <c:axId val="149379824"/>
      </c:barChart>
      <c:catAx>
        <c:axId val="149376296"/>
        <c:scaling>
          <c:orientation val="minMax"/>
        </c:scaling>
        <c:delete val="0"/>
        <c:axPos val="b"/>
        <c:numFmt formatCode="General"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it-IT"/>
          </a:p>
        </c:txPr>
        <c:crossAx val="149379824"/>
        <c:crossesAt val="0"/>
        <c:auto val="1"/>
        <c:lblAlgn val="ctr"/>
        <c:lblOffset val="100"/>
        <c:tickLblSkip val="1"/>
        <c:noMultiLvlLbl val="0"/>
      </c:catAx>
      <c:valAx>
        <c:axId val="149379824"/>
        <c:scaling>
          <c:orientation val="minMax"/>
          <c:max val="1"/>
        </c:scaling>
        <c:delete val="1"/>
        <c:axPos val="l"/>
        <c:numFmt formatCode="General" sourceLinked="1"/>
        <c:majorTickMark val="out"/>
        <c:minorTickMark val="none"/>
        <c:tickLblPos val="nextTo"/>
        <c:crossAx val="149376296"/>
        <c:crosses val="autoZero"/>
        <c:crossBetween val="between"/>
        <c:majorUnit val="1"/>
        <c:minorUnit val="0.04"/>
      </c:valAx>
      <c:spPr>
        <a:noFill/>
        <a:ln w="25400">
          <a:noFill/>
        </a:ln>
        <a:effectLst/>
      </c:spPr>
    </c:plotArea>
    <c:plotVisOnly val="1"/>
    <c:dispBlanksAs val="gap"/>
    <c:showDLblsOverMax val="0"/>
  </c:chart>
  <c:spPr>
    <a:solidFill>
      <a:srgbClr val="FFFFFF"/>
    </a:solidFill>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99999999999997E-3"/>
          <c:y val="0.29249999999999998"/>
          <c:w val="0.97"/>
          <c:h val="0.32850000000000001"/>
        </c:manualLayout>
      </c:layout>
      <c:barChart>
        <c:barDir val="col"/>
        <c:grouping val="clustered"/>
        <c:varyColors val="0"/>
        <c:ser>
          <c:idx val="0"/>
          <c:order val="0"/>
          <c:spPr>
            <a:solidFill>
              <a:srgbClr val="FF0000"/>
            </a:solidFill>
            <a:ln w="12700" cap="flat" cmpd="sng">
              <a:solidFill>
                <a:srgbClr val="000000"/>
              </a:solidFill>
              <a:prstDash val="solid"/>
            </a:ln>
            <a:effectLst/>
          </c:spPr>
          <c:invertIfNegative val="0"/>
          <c:cat>
            <c:strRef>
              <c:f>SI_1!$E$223:$E$248</c:f>
              <c:strCache>
                <c:ptCount val="26"/>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strCache>
            </c:strRef>
          </c:cat>
          <c:val>
            <c:numRef>
              <c:f>SI_1!$F$223:$F$248</c:f>
              <c:numCache>
                <c:formatCode>General</c:formatCode>
                <c:ptCount val="26"/>
                <c:pt idx="0">
                  <c:v>0</c:v>
                </c:pt>
                <c:pt idx="1">
                  <c:v>0</c:v>
                </c:pt>
                <c:pt idx="2">
                  <c:v>1</c:v>
                </c:pt>
                <c:pt idx="3">
                  <c:v>0</c:v>
                </c:pt>
                <c:pt idx="4">
                  <c:v>0</c:v>
                </c:pt>
                <c:pt idx="5">
                  <c:v>0</c:v>
                </c:pt>
                <c:pt idx="6">
                  <c:v>1</c:v>
                </c:pt>
                <c:pt idx="7">
                  <c:v>0</c:v>
                </c:pt>
                <c:pt idx="8">
                  <c:v>0</c:v>
                </c:pt>
                <c:pt idx="9">
                  <c:v>0</c:v>
                </c:pt>
                <c:pt idx="10">
                  <c:v>0</c:v>
                </c:pt>
                <c:pt idx="11">
                  <c:v>1</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149382176"/>
        <c:axId val="149382568"/>
      </c:barChart>
      <c:catAx>
        <c:axId val="149382176"/>
        <c:scaling>
          <c:orientation val="minMax"/>
        </c:scaling>
        <c:delete val="0"/>
        <c:axPos val="b"/>
        <c:numFmt formatCode="General" sourceLinked="1"/>
        <c:majorTickMark val="out"/>
        <c:minorTickMark val="none"/>
        <c:tickLblPos val="nextTo"/>
        <c:spPr>
          <a:ln w="9525">
            <a:noFill/>
          </a:ln>
          <a:effectLst/>
        </c:spPr>
        <c:txPr>
          <a:bodyPr rot="0" vert="horz" wrap="square"/>
          <a:lstStyle/>
          <a:p>
            <a:pPr>
              <a:defRPr lang="en-US" sz="700" b="0" i="0" u="none" baseline="0">
                <a:solidFill>
                  <a:srgbClr val="000000"/>
                </a:solidFill>
                <a:latin typeface="Arial"/>
                <a:ea typeface="Arial"/>
                <a:cs typeface="Arial"/>
              </a:defRPr>
            </a:pPr>
            <a:endParaRPr lang="it-IT"/>
          </a:p>
        </c:txPr>
        <c:crossAx val="149382568"/>
        <c:crosses val="autoZero"/>
        <c:auto val="1"/>
        <c:lblAlgn val="ctr"/>
        <c:lblOffset val="100"/>
        <c:tickLblSkip val="1"/>
        <c:noMultiLvlLbl val="0"/>
      </c:catAx>
      <c:valAx>
        <c:axId val="149382568"/>
        <c:scaling>
          <c:orientation val="minMax"/>
        </c:scaling>
        <c:delete val="1"/>
        <c:axPos val="l"/>
        <c:numFmt formatCode="General" sourceLinked="1"/>
        <c:majorTickMark val="out"/>
        <c:minorTickMark val="none"/>
        <c:tickLblPos val="nextTo"/>
        <c:crossAx val="149382176"/>
        <c:crosses val="autoZero"/>
        <c:crossBetween val="between"/>
      </c:valAx>
      <c:spPr>
        <a:noFill/>
        <a:ln w="25400">
          <a:noFill/>
        </a:ln>
        <a:effectLst/>
      </c:spPr>
    </c:plotArea>
    <c:plotVisOnly val="1"/>
    <c:dispBlanksAs val="gap"/>
    <c:showDLblsOverMax val="0"/>
  </c:chart>
  <c:spPr>
    <a:solidFill>
      <a:srgbClr val="FFFFFF"/>
    </a:solidFill>
    <a:ln w="3175" cap="flat" cmpd="sng">
      <a:solidFill>
        <a:srgbClr val="000000"/>
      </a:solidFill>
      <a:prstDash val="solid"/>
    </a:ln>
    <a:effectLst/>
  </c:spPr>
  <c:txPr>
    <a:bodyPr rot="0" vert="horz" wrap="square"/>
    <a:lstStyle/>
    <a:p>
      <a:pPr>
        <a:defRPr lang="en-US" sz="700" b="0" i="0" u="none" baseline="0">
          <a:solidFill>
            <a:srgbClr val="000000"/>
          </a:solidFill>
          <a:latin typeface="Arial"/>
          <a:ea typeface="Arial"/>
          <a:cs typeface="Arial"/>
        </a:defRPr>
      </a:pPr>
      <a:endParaRPr lang="it-IT"/>
    </a:p>
  </c:txPr>
  <c:printSettings>
    <c:headerFooter/>
    <c:pageMargins b="0.75" l="0.7" r="0.7" t="0.75" header="0.3" footer="0.3"/>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15" fmlaLink="$AK$3" fmlaRange="$AK$1:$AK$2" noThreeD="1" sel="2" val="0"/>
</file>

<file path=xl/ctrlProps/ctrlProp365.xml><?xml version="1.0" encoding="utf-8"?>
<formControlPr xmlns="http://schemas.microsoft.com/office/spreadsheetml/2009/9/main" objectType="Drop" dropStyle="combo" dx="15"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xmlns:a14="http://schemas.microsoft.com/office/drawing/2010/main" xmlns:r="http://schemas.openxmlformats.org/officeDocument/2006/relationships" xmlns="" id="{00000000-0008-0000-0000-0000d8c84a00}"/>
            </a:ext>
          </a:extLst>
        </xdr:cNvPr>
        <xdr:cNvSpPr txBox="1">
          <a:spLocks noChangeArrowheads="1"/>
        </xdr:cNvSpPr>
      </xdr:nvSpPr>
      <xdr:spPr bwMode="auto">
        <a:xfrm>
          <a:off x="4791075" y="21888450"/>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xmlns:a14="http://schemas.microsoft.com/office/drawing/2010/main" xmlns:r="http://schemas.openxmlformats.org/officeDocument/2006/relationships" xmlns="" id="{00000000-0008-0000-0000-0000d9c84a00}"/>
            </a:ext>
          </a:extLst>
        </xdr:cNvPr>
        <xdr:cNvSpPr>
          <a:spLocks noChangeShapeType="1"/>
        </xdr:cNvSpPr>
      </xdr:nvSpPr>
      <xdr:spPr bwMode="auto">
        <a:xfrm>
          <a:off x="4191000" y="6324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xmlns:a14="http://schemas.microsoft.com/office/drawing/2010/main" xmlns:r="http://schemas.openxmlformats.org/officeDocument/2006/relationships" xmlns="" id="{00000000-0008-0000-0000-0000dac84a00}"/>
            </a:ext>
          </a:extLst>
        </xdr:cNvPr>
        <xdr:cNvSpPr>
          <a:spLocks noChangeShapeType="1"/>
        </xdr:cNvSpPr>
      </xdr:nvSpPr>
      <xdr:spPr bwMode="auto">
        <a:xfrm>
          <a:off x="7753350" y="6324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xmlns:a14="http://schemas.microsoft.com/office/drawing/2010/main" xmlns:r="http://schemas.openxmlformats.org/officeDocument/2006/relationships" xmlns="" id="{00000000-0008-0000-0000-00007cf80000}"/>
            </a:ext>
          </a:extLst>
        </xdr:cNvPr>
        <xdr:cNvSpPr>
          <a:spLocks noChangeArrowheads="1"/>
        </xdr:cNvSpPr>
      </xdr:nvSpPr>
      <xdr:spPr bwMode="auto">
        <a:xfrm>
          <a:off x="342900" y="38100"/>
          <a:ext cx="9725025" cy="485775"/>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xmlns:a14="http://schemas.microsoft.com/office/drawing/2010/main" xmlns:r="http://schemas.openxmlformats.org/officeDocument/2006/relationships" xmlns="" id="{00000000-0008-0000-0000-0000dcc84a00}"/>
            </a:ext>
          </a:extLst>
        </xdr:cNvPr>
        <xdr:cNvSpPr>
          <a:spLocks noChangeShapeType="1"/>
        </xdr:cNvSpPr>
      </xdr:nvSpPr>
      <xdr:spPr bwMode="auto">
        <a:xfrm>
          <a:off x="4191000" y="75342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xmlns:a14="http://schemas.microsoft.com/office/drawing/2010/main" xmlns:r="http://schemas.openxmlformats.org/officeDocument/2006/relationships" xmlns="" id="{00000000-0008-0000-0000-0000ddc84a00}"/>
            </a:ext>
          </a:extLst>
        </xdr:cNvPr>
        <xdr:cNvSpPr>
          <a:spLocks noChangeShapeType="1"/>
        </xdr:cNvSpPr>
      </xdr:nvSpPr>
      <xdr:spPr bwMode="auto">
        <a:xfrm>
          <a:off x="7753350" y="75342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xmlns:a14="http://schemas.microsoft.com/office/drawing/2010/main" xmlns:r="http://schemas.openxmlformats.org/officeDocument/2006/relationships" xmlns="" id="{00000000-0008-0000-0000-0000dec84a00}"/>
            </a:ext>
          </a:extLst>
        </xdr:cNvPr>
        <xdr:cNvSpPr txBox="1">
          <a:spLocks noChangeArrowheads="1"/>
        </xdr:cNvSpPr>
      </xdr:nvSpPr>
      <xdr:spPr bwMode="auto">
        <a:xfrm>
          <a:off x="4791075" y="21888450"/>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xmlns:a14="http://schemas.microsoft.com/office/drawing/2010/main" xmlns:r="http://schemas.openxmlformats.org/officeDocument/2006/relationships" xmlns="" id="{00000000-0008-0000-0000-0000dfc84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xmlns:a14="http://schemas.microsoft.com/office/drawing/2010/main" xmlns:r="http://schemas.openxmlformats.org/officeDocument/2006/relationships" xmlns="" id="{00000000-0008-0000-0000-0000e0c84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xmlns:a14="http://schemas.microsoft.com/office/drawing/2010/main" xmlns:r="http://schemas.openxmlformats.org/officeDocument/2006/relationships" xmlns="" id="{00000000-0008-0000-0900-000001940000}"/>
            </a:ext>
          </a:extLst>
        </xdr:cNvPr>
        <xdr:cNvSpPr txBox="1">
          <a:spLocks noChangeArrowheads="1"/>
        </xdr:cNvSpPr>
      </xdr:nvSpPr>
      <xdr:spPr bwMode="auto">
        <a:xfrm>
          <a:off x="0" y="571500"/>
          <a:ext cx="573405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3</a:t>
          </a:r>
          <a:r>
            <a:rPr lang="it-IT" sz="800" b="1" i="0">
              <a:solidFill>
                <a:srgbClr val="000000"/>
              </a:solidFill>
              <a:latin typeface="Arial"/>
              <a:cs typeface="Arial"/>
            </a:rPr>
            <a:t> </a:t>
          </a:r>
          <a:r>
            <a:rPr lang="it-IT" sz="800" b="0" i="0">
              <a:solidFill>
                <a:srgbClr val="000000"/>
              </a:solidFill>
              <a:latin typeface="Arial"/>
              <a:cs typeface="Arial"/>
            </a:rPr>
            <a:t>- </a:t>
          </a:r>
          <a:r>
            <a:rPr lang="it-IT" sz="1000" b="0" i="0">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xmlns:a14="http://schemas.microsoft.com/office/drawing/2010/main" xmlns:r="http://schemas.openxmlformats.org/officeDocument/2006/relationships" xmlns="" id="{00000000-0008-0000-0a00-000001680000}"/>
            </a:ext>
          </a:extLst>
        </xdr:cNvPr>
        <xdr:cNvSpPr txBox="1">
          <a:spLocks noChangeArrowheads="1"/>
        </xdr:cNvSpPr>
      </xdr:nvSpPr>
      <xdr:spPr bwMode="auto">
        <a:xfrm>
          <a:off x="0" y="571500"/>
          <a:ext cx="8458200" cy="4476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4 </a:t>
          </a:r>
          <a:r>
            <a:rPr lang="it-IT" sz="1000" b="1" i="0">
              <a:solidFill>
                <a:srgbClr val="000000"/>
              </a:solidFill>
              <a:latin typeface="Arial"/>
              <a:cs typeface="Arial"/>
            </a:rPr>
            <a:t>- </a:t>
          </a:r>
          <a:r>
            <a:rPr lang="it-IT" sz="1000" b="0" i="0">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endParaRPr lang="it-IT" sz="1000" b="0" i="0">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xmlns:a14="http://schemas.microsoft.com/office/drawing/2010/main" xmlns:r="http://schemas.openxmlformats.org/officeDocument/2006/relationships" xmlns="" id="{00000000-0008-0000-0b00-000001640000}"/>
            </a:ext>
          </a:extLst>
        </xdr:cNvPr>
        <xdr:cNvSpPr txBox="1">
          <a:spLocks noChangeArrowheads="1"/>
        </xdr:cNvSpPr>
      </xdr:nvSpPr>
      <xdr:spPr bwMode="auto">
        <a:xfrm>
          <a:off x="0" y="552450"/>
          <a:ext cx="6829425"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5</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xmlns:a14="http://schemas.microsoft.com/office/drawing/2010/main" xmlns:r="http://schemas.openxmlformats.org/officeDocument/2006/relationships" xmlns="" id="{00000000-0008-0000-0c00-000001600000}"/>
            </a:ext>
          </a:extLst>
        </xdr:cNvPr>
        <xdr:cNvSpPr txBox="1">
          <a:spLocks noChangeArrowheads="1"/>
        </xdr:cNvSpPr>
      </xdr:nvSpPr>
      <xdr:spPr bwMode="auto">
        <a:xfrm>
          <a:off x="0" y="552450"/>
          <a:ext cx="5505450"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6 </a:t>
          </a:r>
          <a:r>
            <a:rPr lang="it-IT" sz="800" b="0" i="0">
              <a:solidFill>
                <a:srgbClr val="000000"/>
              </a:solidFill>
              <a:latin typeface="Arial"/>
              <a:cs typeface="Arial"/>
            </a:rPr>
            <a:t>-</a:t>
          </a:r>
          <a:r>
            <a:rPr lang="it-IT" sz="900" b="0" i="0">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xmlns:a14="http://schemas.microsoft.com/office/drawing/2010/main" xmlns:r="http://schemas.openxmlformats.org/officeDocument/2006/relationships" xmlns="" id="{00000000-0008-0000-0d00-0000015c0000}"/>
            </a:ext>
          </a:extLst>
        </xdr:cNvPr>
        <xdr:cNvSpPr txBox="1">
          <a:spLocks noChangeArrowheads="1"/>
        </xdr:cNvSpPr>
      </xdr:nvSpPr>
      <xdr:spPr bwMode="auto">
        <a:xfrm>
          <a:off x="0" y="590550"/>
          <a:ext cx="7515225" cy="2476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7</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xmlns:a14="http://schemas.microsoft.com/office/drawing/2010/main" xmlns:r="http://schemas.openxmlformats.org/officeDocument/2006/relationships" xmlns="" id="{00000000-0008-0000-0e00-000001580000}"/>
            </a:ext>
          </a:extLst>
        </xdr:cNvPr>
        <xdr:cNvSpPr txBox="1">
          <a:spLocks noChangeArrowheads="1"/>
        </xdr:cNvSpPr>
      </xdr:nvSpPr>
      <xdr:spPr bwMode="auto">
        <a:xfrm>
          <a:off x="0" y="552450"/>
          <a:ext cx="7591425"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8</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xmlns:a14="http://schemas.microsoft.com/office/drawing/2010/main" xmlns:r="http://schemas.openxmlformats.org/officeDocument/2006/relationships" xmlns="" id="{00000000-0008-0000-0f00-000001540000}"/>
            </a:ext>
          </a:extLst>
        </xdr:cNvPr>
        <xdr:cNvSpPr txBox="1">
          <a:spLocks noChangeArrowheads="1"/>
        </xdr:cNvSpPr>
      </xdr:nvSpPr>
      <xdr:spPr bwMode="auto">
        <a:xfrm>
          <a:off x="0" y="666750"/>
          <a:ext cx="7658100"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9 - </a:t>
          </a:r>
          <a:r>
            <a:rPr lang="it-IT" sz="900" b="0" i="0">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xmlns:a14="http://schemas.microsoft.com/office/drawing/2010/main" xmlns:r="http://schemas.openxmlformats.org/officeDocument/2006/relationships" xmlns="" id="{00000000-0008-0000-1000-0000028c0000}"/>
            </a:ext>
          </a:extLst>
        </xdr:cNvPr>
        <xdr:cNvSpPr txBox="1">
          <a:spLocks noChangeArrowheads="1"/>
        </xdr:cNvSpPr>
      </xdr:nvSpPr>
      <xdr:spPr bwMode="auto">
        <a:xfrm>
          <a:off x="2914650" y="571500"/>
          <a:ext cx="525780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a:solidFill>
                <a:srgbClr val="000000"/>
              </a:solidFill>
              <a:latin typeface="Arial"/>
              <a:cs typeface="Arial"/>
            </a:rPr>
            <a:t>Tabella 10</a:t>
          </a:r>
          <a:r>
            <a:rPr lang="it-IT" sz="900" b="1" i="0">
              <a:solidFill>
                <a:srgbClr val="000000"/>
              </a:solidFill>
              <a:latin typeface="Arial"/>
              <a:cs typeface="Arial"/>
            </a:rPr>
            <a:t> </a:t>
          </a:r>
          <a:r>
            <a:rPr lang="it-IT" sz="900" b="0" i="0">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xmlns:a14="http://schemas.microsoft.com/office/drawing/2010/main" xmlns:r="http://schemas.openxmlformats.org/officeDocument/2006/relationships" xmlns="" id="{00000000-0008-0000-1000-0000078c0000}"/>
            </a:ext>
          </a:extLst>
        </xdr:cNvPr>
        <xdr:cNvSpPr txBox="1">
          <a:spLocks noChangeArrowheads="1"/>
        </xdr:cNvSpPr>
      </xdr:nvSpPr>
      <xdr:spPr bwMode="auto">
        <a:xfrm>
          <a:off x="13430250" y="571500"/>
          <a:ext cx="5343525"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a:solidFill>
                <a:srgbClr val="000000"/>
              </a:solidFill>
              <a:latin typeface="Arial"/>
              <a:cs typeface="Arial"/>
            </a:rPr>
            <a:t>Tabella 10</a:t>
          </a:r>
          <a:r>
            <a:rPr lang="it-IT" sz="900" b="1" i="0">
              <a:solidFill>
                <a:srgbClr val="000000"/>
              </a:solidFill>
              <a:latin typeface="Arial"/>
              <a:cs typeface="Arial"/>
            </a:rPr>
            <a:t> </a:t>
          </a:r>
          <a:r>
            <a:rPr lang="it-IT" sz="900" b="0" i="0">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29</xdr:col>
      <xdr:colOff>597674</xdr:colOff>
      <xdr:row>1</xdr:row>
      <xdr:rowOff>285525</xdr:rowOff>
    </xdr:to>
    <xdr:sp macro="" textlink="">
      <xdr:nvSpPr>
        <xdr:cNvPr id="60417" name="Testo 3">
          <a:extLst>
            <a:ext uri="{FF2B5EF4-FFF2-40B4-BE49-F238E27FC236}">
              <a16:creationId xmlns:a16="http://schemas.microsoft.com/office/drawing/2014/main" xmlns:a14="http://schemas.microsoft.com/office/drawing/2010/main" xmlns:r="http://schemas.openxmlformats.org/officeDocument/2006/relationships" xmlns="" id="{00000000-0008-0000-1100-000001ec0000}"/>
            </a:ext>
          </a:extLst>
        </xdr:cNvPr>
        <xdr:cNvSpPr txBox="1">
          <a:spLocks noChangeArrowheads="1"/>
        </xdr:cNvSpPr>
      </xdr:nvSpPr>
      <xdr:spPr bwMode="auto">
        <a:xfrm>
          <a:off x="0" y="552450"/>
          <a:ext cx="5524500"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11</a:t>
          </a:r>
          <a:r>
            <a:rPr lang="it-IT" sz="900" b="1" i="0">
              <a:solidFill>
                <a:srgbClr val="000000"/>
              </a:solidFill>
              <a:latin typeface="Arial"/>
              <a:cs typeface="Arial"/>
            </a:rPr>
            <a:t> </a:t>
          </a:r>
          <a:r>
            <a:rPr lang="it-IT" sz="900" b="0" i="0">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xmlns:a14="http://schemas.microsoft.com/office/drawing/2010/main" xmlns:r="http://schemas.openxmlformats.org/officeDocument/2006/relationships" xmlns="" id="{00000000-0008-0000-1200-000001800000}"/>
            </a:ext>
          </a:extLst>
        </xdr:cNvPr>
        <xdr:cNvSpPr txBox="1">
          <a:spLocks noChangeArrowheads="1"/>
        </xdr:cNvSpPr>
      </xdr:nvSpPr>
      <xdr:spPr bwMode="auto">
        <a:xfrm>
          <a:off x="0" y="476250"/>
          <a:ext cx="8734425" cy="2095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12 </a:t>
          </a:r>
          <a:r>
            <a:rPr lang="it-IT" sz="1200" b="0" i="0">
              <a:solidFill>
                <a:srgbClr val="000000"/>
              </a:solidFill>
              <a:latin typeface="Arial"/>
              <a:cs typeface="Arial"/>
            </a:rPr>
            <a:t>-</a:t>
          </a:r>
          <a:r>
            <a:rPr lang="it-IT" sz="1200" b="1" i="0">
              <a:solidFill>
                <a:srgbClr val="000000"/>
              </a:solidFill>
              <a:latin typeface="Arial"/>
              <a:cs typeface="Arial"/>
            </a:rPr>
            <a:t> </a:t>
          </a:r>
          <a:r>
            <a:rPr lang="it-IT" sz="800" b="0" i="0">
              <a:solidFill>
                <a:srgbClr val="000000"/>
              </a:solidFill>
              <a:latin typeface="Arial"/>
              <a:cs typeface="Arial"/>
            </a:rPr>
            <a:t> </a:t>
          </a:r>
          <a:r>
            <a:rPr lang="it-IT" sz="1000" b="0" i="0">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xmlns:a14="http://schemas.microsoft.com/office/drawing/2010/main" xmlns:r="http://schemas.openxmlformats.org/officeDocument/2006/relationships" xmlns="" id="{00000000-0008-0000-0100-000002000000}"/>
            </a:ext>
          </a:extLst>
        </xdr:cNvPr>
        <xdr:cNvSpPr>
          <a:spLocks noChangeArrowheads="1"/>
        </xdr:cNvSpPr>
      </xdr:nvSpPr>
      <xdr:spPr bwMode="auto">
        <a:xfrm>
          <a:off x="381000" y="114300"/>
          <a:ext cx="862965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xmlns:a14="http://schemas.microsoft.com/office/drawing/2010/main" xmlns:r="http://schemas.openxmlformats.org/officeDocument/2006/relationships" xmlns="" id="{00000000-0008-0000-0100-0000030000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xmlns:a14="http://schemas.microsoft.com/office/drawing/2010/main" xmlns:r="http://schemas.openxmlformats.org/officeDocument/2006/relationships" xmlns="" id="{00000000-0008-0000-0100-0000040000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xmlns:r="http://schemas.openxmlformats.org/officeDocument/2006/relationships" xmlns="" id="{00000000-0008-0000-0100-00000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xmlns:r="http://schemas.openxmlformats.org/officeDocument/2006/relationships" xmlns="" id="{00000000-0008-0000-0100-000002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xmlns:r="http://schemas.openxmlformats.org/officeDocument/2006/relationships" xmlns="" id="{00000000-0008-0000-0100-00000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xmlns:r="http://schemas.openxmlformats.org/officeDocument/2006/relationships" xmlns="" id="{00000000-0008-0000-0100-000004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xmlns:r="http://schemas.openxmlformats.org/officeDocument/2006/relationships" xmlns="" id="{00000000-0008-0000-0100-00000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xmlns:r="http://schemas.openxmlformats.org/officeDocument/2006/relationships" xmlns="" id="{00000000-0008-0000-0100-00000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xmlns:r="http://schemas.openxmlformats.org/officeDocument/2006/relationships" xmlns="" id="{00000000-0008-0000-0100-00000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xmlns:r="http://schemas.openxmlformats.org/officeDocument/2006/relationships" xmlns="" id="{00000000-0008-0000-0100-000008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xmlns:r="http://schemas.openxmlformats.org/officeDocument/2006/relationships" xmlns="" id="{00000000-0008-0000-0100-00000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xmlns:r="http://schemas.openxmlformats.org/officeDocument/2006/relationships" xmlns="" id="{00000000-0008-0000-0100-00000a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xmlns:r="http://schemas.openxmlformats.org/officeDocument/2006/relationships" xmlns="" id="{00000000-0008-0000-0100-00000b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xmlns:r="http://schemas.openxmlformats.org/officeDocument/2006/relationships" xmlns="" id="{00000000-0008-0000-0100-00000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xmlns:r="http://schemas.openxmlformats.org/officeDocument/2006/relationships" xmlns="" id="{00000000-0008-0000-0100-00000d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xmlns:r="http://schemas.openxmlformats.org/officeDocument/2006/relationships" xmlns="" id="{00000000-0008-0000-0100-00000e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xmlns:r="http://schemas.openxmlformats.org/officeDocument/2006/relationships" xmlns="" id="{00000000-0008-0000-0100-00000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xmlns:r="http://schemas.openxmlformats.org/officeDocument/2006/relationships" xmlns="" id="{00000000-0008-0000-0100-00001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xmlns:r="http://schemas.openxmlformats.org/officeDocument/2006/relationships" xmlns="" id="{00000000-0008-0000-0100-00001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xmlns:r="http://schemas.openxmlformats.org/officeDocument/2006/relationships" xmlns="" id="{00000000-0008-0000-0100-00001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xmlns:r="http://schemas.openxmlformats.org/officeDocument/2006/relationships" xmlns="" id="{00000000-0008-0000-0100-00001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xmlns:r="http://schemas.openxmlformats.org/officeDocument/2006/relationships" xmlns="" id="{00000000-0008-0000-0100-000014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xmlns:r="http://schemas.openxmlformats.org/officeDocument/2006/relationships" xmlns="" id="{00000000-0008-0000-0100-00001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xmlns:r="http://schemas.openxmlformats.org/officeDocument/2006/relationships" xmlns="" id="{00000000-0008-0000-0100-00001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xmlns:r="http://schemas.openxmlformats.org/officeDocument/2006/relationships" xmlns="" id="{00000000-0008-0000-0100-00001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xmlns:r="http://schemas.openxmlformats.org/officeDocument/2006/relationships" xmlns="" id="{00000000-0008-0000-0100-00001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xmlns:r="http://schemas.openxmlformats.org/officeDocument/2006/relationships" xmlns="" id="{00000000-0008-0000-0100-00001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xmlns:r="http://schemas.openxmlformats.org/officeDocument/2006/relationships" xmlns="" id="{00000000-0008-0000-0100-00001a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xmlns:r="http://schemas.openxmlformats.org/officeDocument/2006/relationships" xmlns="" id="{00000000-0008-0000-0100-00001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xmlns:r="http://schemas.openxmlformats.org/officeDocument/2006/relationships" xmlns="" id="{00000000-0008-0000-0100-00001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xmlns:r="http://schemas.openxmlformats.org/officeDocument/2006/relationships" xmlns="" id="{00000000-0008-0000-0100-00001d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xmlns:r="http://schemas.openxmlformats.org/officeDocument/2006/relationships" xmlns="" id="{00000000-0008-0000-0100-00001e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xmlns:r="http://schemas.openxmlformats.org/officeDocument/2006/relationships" xmlns="" id="{00000000-0008-0000-0100-00001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xmlns:r="http://schemas.openxmlformats.org/officeDocument/2006/relationships" xmlns="" id="{00000000-0008-0000-0100-000020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xmlns:r="http://schemas.openxmlformats.org/officeDocument/2006/relationships" xmlns="" id="{00000000-0008-0000-0100-000021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xmlns:r="http://schemas.openxmlformats.org/officeDocument/2006/relationships" xmlns="" id="{00000000-0008-0000-0100-00002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xmlns:r="http://schemas.openxmlformats.org/officeDocument/2006/relationships" xmlns="" id="{00000000-0008-0000-0100-000023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xmlns:r="http://schemas.openxmlformats.org/officeDocument/2006/relationships" xmlns="" id="{00000000-0008-0000-0100-000024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xmlns:r="http://schemas.openxmlformats.org/officeDocument/2006/relationships" xmlns="" id="{00000000-0008-0000-0100-00002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xmlns:r="http://schemas.openxmlformats.org/officeDocument/2006/relationships" xmlns="" id="{00000000-0008-0000-0100-000026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xmlns:r="http://schemas.openxmlformats.org/officeDocument/2006/relationships" xmlns="" id="{00000000-0008-0000-0100-000027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xmlns:r="http://schemas.openxmlformats.org/officeDocument/2006/relationships" xmlns="" id="{00000000-0008-0000-0100-00002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xmlns:r="http://schemas.openxmlformats.org/officeDocument/2006/relationships" xmlns="" id="{00000000-0008-0000-0100-000029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xmlns:r="http://schemas.openxmlformats.org/officeDocument/2006/relationships" xmlns="" id="{00000000-0008-0000-0100-00002a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xmlns:r="http://schemas.openxmlformats.org/officeDocument/2006/relationships" xmlns="" id="{00000000-0008-0000-0100-00002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xmlns:r="http://schemas.openxmlformats.org/officeDocument/2006/relationships" xmlns="" id="{00000000-0008-0000-0100-00002c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xmlns:r="http://schemas.openxmlformats.org/officeDocument/2006/relationships" xmlns="" id="{00000000-0008-0000-0100-00002d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xmlns:r="http://schemas.openxmlformats.org/officeDocument/2006/relationships" xmlns="" id="{00000000-0008-0000-0100-00002e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xmlns:r="http://schemas.openxmlformats.org/officeDocument/2006/relationships" xmlns="" id="{00000000-0008-0000-0100-00002f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xmlns:r="http://schemas.openxmlformats.org/officeDocument/2006/relationships" xmlns="" id="{00000000-0008-0000-0100-00003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xmlns:r="http://schemas.openxmlformats.org/officeDocument/2006/relationships" xmlns="" id="{00000000-0008-0000-0100-000031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xmlns:r="http://schemas.openxmlformats.org/officeDocument/2006/relationships" xmlns="" id="{00000000-0008-0000-0100-00003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xmlns:r="http://schemas.openxmlformats.org/officeDocument/2006/relationships" xmlns="" id="{00000000-0008-0000-0100-00003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xmlns:r="http://schemas.openxmlformats.org/officeDocument/2006/relationships" xmlns="" id="{00000000-0008-0000-0100-000034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xmlns:r="http://schemas.openxmlformats.org/officeDocument/2006/relationships" xmlns="" id="{00000000-0008-0000-0100-00003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xmlns:r="http://schemas.openxmlformats.org/officeDocument/2006/relationships" xmlns="" id="{00000000-0008-0000-0100-00003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xmlns:r="http://schemas.openxmlformats.org/officeDocument/2006/relationships" xmlns="" id="{00000000-0008-0000-0100-00003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xmlns:r="http://schemas.openxmlformats.org/officeDocument/2006/relationships" xmlns="" id="{00000000-0008-0000-0100-00003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xmlns:r="http://schemas.openxmlformats.org/officeDocument/2006/relationships" xmlns="" id="{00000000-0008-0000-0100-00003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xmlns:r="http://schemas.openxmlformats.org/officeDocument/2006/relationships" xmlns="" id="{00000000-0008-0000-0100-00003a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xmlns:r="http://schemas.openxmlformats.org/officeDocument/2006/relationships" xmlns="" id="{00000000-0008-0000-0100-00003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xmlns:r="http://schemas.openxmlformats.org/officeDocument/2006/relationships" xmlns="" id="{00000000-0008-0000-0100-00003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xmlns:r="http://schemas.openxmlformats.org/officeDocument/2006/relationships" xmlns="" id="{00000000-0008-0000-0100-00003d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xmlns:r="http://schemas.openxmlformats.org/officeDocument/2006/relationships" xmlns="" id="{00000000-0008-0000-0100-00003e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xmlns:r="http://schemas.openxmlformats.org/officeDocument/2006/relationships" xmlns="" id="{00000000-0008-0000-0100-00003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xmlns:r="http://schemas.openxmlformats.org/officeDocument/2006/relationships" xmlns="" id="{00000000-0008-0000-0100-00004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xmlns:r="http://schemas.openxmlformats.org/officeDocument/2006/relationships" xmlns="" id="{00000000-0008-0000-0100-00004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xmlns:r="http://schemas.openxmlformats.org/officeDocument/2006/relationships" xmlns="" id="{00000000-0008-0000-0100-00004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xmlns:r="http://schemas.openxmlformats.org/officeDocument/2006/relationships" xmlns="" id="{00000000-0008-0000-0100-00004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xmlns:a14="http://schemas.microsoft.com/office/drawing/2010/main" xmlns:r="http://schemas.openxmlformats.org/officeDocument/2006/relationships" xmlns="" id="{00000000-0008-0000-1300-0000017c0000}"/>
            </a:ext>
          </a:extLst>
        </xdr:cNvPr>
        <xdr:cNvSpPr txBox="1">
          <a:spLocks noChangeArrowheads="1"/>
        </xdr:cNvSpPr>
      </xdr:nvSpPr>
      <xdr:spPr bwMode="auto">
        <a:xfrm>
          <a:off x="0" y="514350"/>
          <a:ext cx="6696075" cy="2095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13 </a:t>
          </a:r>
          <a:r>
            <a:rPr lang="it-IT" sz="1200" b="0" i="0">
              <a:solidFill>
                <a:srgbClr val="000000"/>
              </a:solidFill>
              <a:latin typeface="Arial"/>
              <a:cs typeface="Arial"/>
            </a:rPr>
            <a:t>- </a:t>
          </a:r>
          <a:r>
            <a:rPr lang="it-IT" sz="1000" b="0" i="0">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xmlns:a14="http://schemas.microsoft.com/office/drawing/2010/main" xmlns:r="http://schemas.openxmlformats.org/officeDocument/2006/relationships" xmlns="" id="{00000000-0008-0000-1400-000002a40000}"/>
            </a:ext>
          </a:extLst>
        </xdr:cNvPr>
        <xdr:cNvSpPr txBox="1">
          <a:spLocks noChangeArrowheads="1"/>
        </xdr:cNvSpPr>
      </xdr:nvSpPr>
      <xdr:spPr bwMode="auto">
        <a:xfrm>
          <a:off x="0" y="571500"/>
          <a:ext cx="430530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14</a:t>
          </a:r>
          <a:r>
            <a:rPr lang="it-IT" sz="800" b="0" i="0">
              <a:solidFill>
                <a:srgbClr val="000000"/>
              </a:solidFill>
              <a:latin typeface="Arial"/>
              <a:cs typeface="Arial"/>
            </a:rPr>
            <a:t> -  </a:t>
          </a:r>
          <a:r>
            <a:rPr lang="it-IT" sz="1000" b="0" i="0">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xmlns:r="http://schemas.openxmlformats.org/officeDocument/2006/relationships" xmlns="" id="{00000000-0008-0000-1400-00001134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xmlns:a14="http://schemas.microsoft.com/office/drawing/2010/main" xmlns:r="http://schemas.openxmlformats.org/officeDocument/2006/relationships" xmlns="" id="{00000000-0008-0000-15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xmlns:a14="http://schemas.microsoft.com/office/drawing/2010/main" xmlns:r="http://schemas.openxmlformats.org/officeDocument/2006/relationships" xmlns="" id="{00000000-0008-0000-15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xmlns:a14="http://schemas.microsoft.com/office/drawing/2010/main" xmlns:r="http://schemas.openxmlformats.org/officeDocument/2006/relationships" xmlns="" id="{00000000-0008-0000-16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xmlns:a14="http://schemas.microsoft.com/office/drawing/2010/main" xmlns:r="http://schemas.openxmlformats.org/officeDocument/2006/relationships" xmlns="" id="{00000000-0008-0000-16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xmlns:a14="http://schemas.microsoft.com/office/drawing/2010/main" xmlns:r="http://schemas.openxmlformats.org/officeDocument/2006/relationships" xmlns="" id="{00000000-0008-0000-17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xmlns:a14="http://schemas.microsoft.com/office/drawing/2010/main" xmlns:r="http://schemas.openxmlformats.org/officeDocument/2006/relationships" xmlns="" id="{00000000-0008-0000-17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xmlns:a14="http://schemas.microsoft.com/office/drawing/2010/main" xmlns:r="http://schemas.openxmlformats.org/officeDocument/2006/relationships" xmlns="" id="{00000000-0008-0000-1b00-000002000000}"/>
            </a:ext>
          </a:extLst>
        </xdr:cNvPr>
        <xdr:cNvSpPr txBox="1">
          <a:spLocks noChangeArrowheads="1"/>
        </xdr:cNvSpPr>
      </xdr:nvSpPr>
      <xdr:spPr bwMode="auto">
        <a:xfrm>
          <a:off x="0" y="647700"/>
          <a:ext cx="430530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r>
            <a:rPr lang="it-IT" sz="1200" b="1" i="0">
              <a:solidFill>
                <a:srgbClr val="000000"/>
              </a:solidFill>
              <a:latin typeface="Arial"/>
              <a:cs typeface="Arial"/>
            </a:rPr>
            <a:t>TABELLA RICONCILIAZIONE</a:t>
          </a:r>
          <a:endParaRPr lang="it-IT" sz="1000" b="0" i="0">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xmlns:a14="http://schemas.microsoft.com/office/drawing/2010/main" xmlns:r="http://schemas.openxmlformats.org/officeDocument/2006/relationships" xmlns="" id="{00000000-0008-0000-1d00-000001b80000}"/>
            </a:ext>
          </a:extLst>
        </xdr:cNvPr>
        <xdr:cNvSpPr txBox="1">
          <a:spLocks noChangeArrowheads="1"/>
        </xdr:cNvSpPr>
      </xdr:nvSpPr>
      <xdr:spPr bwMode="auto">
        <a:xfrm>
          <a:off x="89154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xmlns:a14="http://schemas.microsoft.com/office/drawing/2010/main" xmlns:r="http://schemas.openxmlformats.org/officeDocument/2006/relationships" xmlns="" id="{00000000-0008-0000-1d00-000004b80000}"/>
            </a:ext>
          </a:extLst>
        </xdr:cNvPr>
        <xdr:cNvSpPr>
          <a:spLocks noChangeArrowheads="1"/>
        </xdr:cNvSpPr>
      </xdr:nvSpPr>
      <xdr:spPr bwMode="auto">
        <a:xfrm>
          <a:off x="89154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xmlns:a14="http://schemas.microsoft.com/office/drawing/2010/main" xmlns:r="http://schemas.openxmlformats.org/officeDocument/2006/relationships" xmlns="" id="{00000000-0008-0000-1f00-000001bc0000}"/>
            </a:ext>
          </a:extLst>
        </xdr:cNvPr>
        <xdr:cNvSpPr txBox="1">
          <a:spLocks noChangeArrowheads="1"/>
        </xdr:cNvSpPr>
      </xdr:nvSpPr>
      <xdr:spPr bwMode="auto">
        <a:xfrm>
          <a:off x="126873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xmlns:a14="http://schemas.microsoft.com/office/drawing/2010/main" xmlns:r="http://schemas.openxmlformats.org/officeDocument/2006/relationships" xmlns="" id="{00000000-0008-0000-1f00-000004bc0000}"/>
            </a:ext>
          </a:extLst>
        </xdr:cNvPr>
        <xdr:cNvSpPr>
          <a:spLocks noChangeArrowheads="1"/>
        </xdr:cNvSpPr>
      </xdr:nvSpPr>
      <xdr:spPr bwMode="auto">
        <a:xfrm>
          <a:off x="126873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xmlns:a14="http://schemas.microsoft.com/office/drawing/2010/main" xmlns:r="http://schemas.openxmlformats.org/officeDocument/2006/relationships" xmlns="" id="{00000000-0008-0000-2000-000001c00000}"/>
            </a:ext>
          </a:extLst>
        </xdr:cNvPr>
        <xdr:cNvSpPr txBox="1">
          <a:spLocks noChangeArrowheads="1"/>
        </xdr:cNvSpPr>
      </xdr:nvSpPr>
      <xdr:spPr bwMode="auto">
        <a:xfrm>
          <a:off x="7419975"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xmlns:a14="http://schemas.microsoft.com/office/drawing/2010/main" xmlns:r="http://schemas.openxmlformats.org/officeDocument/2006/relationships" xmlns="" id="{00000000-0008-0000-2000-000004c00000}"/>
            </a:ext>
          </a:extLst>
        </xdr:cNvPr>
        <xdr:cNvSpPr>
          <a:spLocks noChangeArrowheads="1"/>
        </xdr:cNvSpPr>
      </xdr:nvSpPr>
      <xdr:spPr bwMode="auto">
        <a:xfrm>
          <a:off x="7419975"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xmlns:a14="http://schemas.microsoft.com/office/drawing/2010/main" xmlns:r="http://schemas.openxmlformats.org/officeDocument/2006/relationships" xmlns="" id="{00000000-0008-0000-2300-000001c80000}"/>
            </a:ext>
          </a:extLst>
        </xdr:cNvPr>
        <xdr:cNvSpPr txBox="1">
          <a:spLocks noChangeArrowheads="1"/>
        </xdr:cNvSpPr>
      </xdr:nvSpPr>
      <xdr:spPr bwMode="auto">
        <a:xfrm>
          <a:off x="706755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a:solidFill>
                <a:srgbClr val="000000"/>
              </a:solidFill>
              <a:latin typeface="Arial"/>
              <a:cs typeface="Arial"/>
            </a:rPr>
            <a:t>Anno 2004</a:t>
          </a:r>
        </a:p>
        <a:p>
          <a:pPr algn="ctr" rtl="0"/>
          <a:endParaRPr lang="it-IT" sz="1000" b="1" i="0">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xmlns:a14="http://schemas.microsoft.com/office/drawing/2010/main" xmlns:r="http://schemas.openxmlformats.org/officeDocument/2006/relationships" xmlns="" id="{00000000-0008-0000-2300-000004c80000}"/>
            </a:ext>
          </a:extLst>
        </xdr:cNvPr>
        <xdr:cNvSpPr>
          <a:spLocks noChangeArrowheads="1"/>
        </xdr:cNvSpPr>
      </xdr:nvSpPr>
      <xdr:spPr bwMode="auto">
        <a:xfrm>
          <a:off x="706755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xmlns:a14="http://schemas.microsoft.com/office/drawing/2010/main" xmlns:r="http://schemas.openxmlformats.org/officeDocument/2006/relationships" xmlns="" id="{00000000-0008-0000-0200-000002000000}"/>
            </a:ext>
          </a:extLst>
        </xdr:cNvPr>
        <xdr:cNvSpPr>
          <a:spLocks noChangeArrowheads="1"/>
        </xdr:cNvSpPr>
      </xdr:nvSpPr>
      <xdr:spPr bwMode="auto">
        <a:xfrm>
          <a:off x="381000" y="114300"/>
          <a:ext cx="864870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xmlns:a14="http://schemas.microsoft.com/office/drawing/2010/main" xmlns:r="http://schemas.openxmlformats.org/officeDocument/2006/relationships" xmlns="" id="{00000000-0008-0000-0200-000032a232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xmlns:a14="http://schemas.microsoft.com/office/drawing/2010/main" xmlns:r="http://schemas.openxmlformats.org/officeDocument/2006/relationships" xmlns="" id="{00000000-0008-0000-0200-000033a232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xmlns:r="http://schemas.openxmlformats.org/officeDocument/2006/relationships" xmlns="" id="{00000000-0008-0000-0200-000001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xmlns:r="http://schemas.openxmlformats.org/officeDocument/2006/relationships" xmlns="" id="{00000000-0008-0000-0200-00000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xmlns:r="http://schemas.openxmlformats.org/officeDocument/2006/relationships" xmlns="" id="{00000000-0008-0000-0200-000003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xmlns:r="http://schemas.openxmlformats.org/officeDocument/2006/relationships" xmlns="" id="{00000000-0008-0000-0200-000007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xmlns:r="http://schemas.openxmlformats.org/officeDocument/2006/relationships" xmlns="" id="{00000000-0008-0000-0200-00000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xmlns:r="http://schemas.openxmlformats.org/officeDocument/2006/relationships" xmlns="" id="{00000000-0008-0000-0200-000009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xmlns:r="http://schemas.openxmlformats.org/officeDocument/2006/relationships" xmlns="" id="{00000000-0008-0000-0200-00000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xmlns:r="http://schemas.openxmlformats.org/officeDocument/2006/relationships" xmlns="" id="{00000000-0008-0000-0200-00000b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xmlns:r="http://schemas.openxmlformats.org/officeDocument/2006/relationships" xmlns="" id="{00000000-0008-0000-0200-00000c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xmlns:r="http://schemas.openxmlformats.org/officeDocument/2006/relationships" xmlns="" id="{00000000-0008-0000-0200-00000d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xmlns:r="http://schemas.openxmlformats.org/officeDocument/2006/relationships" xmlns="" id="{00000000-0008-0000-0200-00000e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xmlns:r="http://schemas.openxmlformats.org/officeDocument/2006/relationships" xmlns="" id="{00000000-0008-0000-0200-00000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xmlns:r="http://schemas.openxmlformats.org/officeDocument/2006/relationships" xmlns="" id="{00000000-0008-0000-0200-00001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xmlns:r="http://schemas.openxmlformats.org/officeDocument/2006/relationships" xmlns="" id="{00000000-0008-0000-0200-000011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xmlns:r="http://schemas.openxmlformats.org/officeDocument/2006/relationships" xmlns="" id="{00000000-0008-0000-0200-00001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xmlns:r="http://schemas.openxmlformats.org/officeDocument/2006/relationships" xmlns="" id="{00000000-0008-0000-0200-00001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xmlns:r="http://schemas.openxmlformats.org/officeDocument/2006/relationships" xmlns="" id="{00000000-0008-0000-0200-000019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xmlns:r="http://schemas.openxmlformats.org/officeDocument/2006/relationships" xmlns="" id="{00000000-0008-0000-0200-00001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xmlns:r="http://schemas.openxmlformats.org/officeDocument/2006/relationships" xmlns="" id="{00000000-0008-0000-0200-00001b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xmlns:r="http://schemas.openxmlformats.org/officeDocument/2006/relationships" xmlns="" id="{00000000-0008-0000-0200-00001c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xmlns:r="http://schemas.openxmlformats.org/officeDocument/2006/relationships" xmlns="" id="{00000000-0008-0000-0200-00001d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xmlns:r="http://schemas.openxmlformats.org/officeDocument/2006/relationships" xmlns="" id="{00000000-0008-0000-0200-00001e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xmlns:r="http://schemas.openxmlformats.org/officeDocument/2006/relationships" xmlns="" id="{00000000-0008-0000-0200-00001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xmlns:r="http://schemas.openxmlformats.org/officeDocument/2006/relationships" xmlns="" id="{00000000-0008-0000-0200-00002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xmlns:r="http://schemas.openxmlformats.org/officeDocument/2006/relationships" xmlns="" id="{00000000-0008-0000-0200-000021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xmlns:r="http://schemas.openxmlformats.org/officeDocument/2006/relationships" xmlns="" id="{00000000-0008-0000-0200-000022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xmlns:r="http://schemas.openxmlformats.org/officeDocument/2006/relationships" xmlns="" id="{00000000-0008-0000-0200-000023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xmlns:r="http://schemas.openxmlformats.org/officeDocument/2006/relationships" xmlns="" id="{00000000-0008-0000-0200-000024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xmlns:r="http://schemas.openxmlformats.org/officeDocument/2006/relationships" xmlns="" id="{00000000-0008-0000-0200-000025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xmlns:r="http://schemas.openxmlformats.org/officeDocument/2006/relationships" xmlns="" id="{00000000-0008-0000-0200-000026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xmlns:r="http://schemas.openxmlformats.org/officeDocument/2006/relationships" xmlns="" id="{00000000-0008-0000-0200-000027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xmlns:r="http://schemas.openxmlformats.org/officeDocument/2006/relationships" xmlns="" id="{00000000-0008-0000-0200-00002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xmlns:r="http://schemas.openxmlformats.org/officeDocument/2006/relationships" xmlns="" id="{00000000-0008-0000-0200-000029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xmlns:r="http://schemas.openxmlformats.org/officeDocument/2006/relationships" xmlns="" id="{00000000-0008-0000-0200-00002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xmlns:r="http://schemas.openxmlformats.org/officeDocument/2006/relationships" xmlns="" id="{00000000-0008-0000-0200-00002b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xmlns:r="http://schemas.openxmlformats.org/officeDocument/2006/relationships" xmlns="" id="{00000000-0008-0000-0200-00002c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xmlns:r="http://schemas.openxmlformats.org/officeDocument/2006/relationships" xmlns="" id="{00000000-0008-0000-0200-00002d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xmlns:r="http://schemas.openxmlformats.org/officeDocument/2006/relationships" xmlns="" id="{00000000-0008-0000-0200-00002e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xmlns:r="http://schemas.openxmlformats.org/officeDocument/2006/relationships" xmlns="" id="{00000000-0008-0000-0200-00002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xmlns:r="http://schemas.openxmlformats.org/officeDocument/2006/relationships" xmlns="" id="{00000000-0008-0000-0200-00003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xmlns:r="http://schemas.openxmlformats.org/officeDocument/2006/relationships" xmlns="" id="{00000000-0008-0000-0200-000031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xmlns:r="http://schemas.openxmlformats.org/officeDocument/2006/relationships" xmlns="" id="{00000000-0008-0000-0200-00003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xmlns:r="http://schemas.openxmlformats.org/officeDocument/2006/relationships" xmlns="" id="{00000000-0008-0000-0200-000033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xmlns:r="http://schemas.openxmlformats.org/officeDocument/2006/relationships" xmlns="" id="{00000000-0008-0000-0200-000034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xmlns:r="http://schemas.openxmlformats.org/officeDocument/2006/relationships" xmlns="" id="{00000000-0008-0000-0200-000035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xmlns:r="http://schemas.openxmlformats.org/officeDocument/2006/relationships" xmlns="" id="{00000000-0008-0000-0200-000036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xmlns:r="http://schemas.openxmlformats.org/officeDocument/2006/relationships" xmlns="" id="{00000000-0008-0000-0200-000037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xmlns:r="http://schemas.openxmlformats.org/officeDocument/2006/relationships" xmlns="" id="{00000000-0008-0000-0200-000038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xmlns:r="http://schemas.openxmlformats.org/officeDocument/2006/relationships" xmlns="" id="{00000000-0008-0000-0200-0000ec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xmlns:r="http://schemas.openxmlformats.org/officeDocument/2006/relationships" xmlns="" id="{00000000-0008-0000-0200-0000ed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xmlns:r="http://schemas.openxmlformats.org/officeDocument/2006/relationships" xmlns="" id="{00000000-0008-0000-0200-0000ee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xmlns:r="http://schemas.openxmlformats.org/officeDocument/2006/relationships" xmlns="" id="{00000000-0008-0000-0200-0000ef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xmlns:r="http://schemas.openxmlformats.org/officeDocument/2006/relationships" xmlns="" id="{00000000-0008-0000-0200-0000f0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xmlns:r="http://schemas.openxmlformats.org/officeDocument/2006/relationships" xmlns="" id="{00000000-0008-0000-0200-0000f1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xmlns:r="http://schemas.openxmlformats.org/officeDocument/2006/relationships" xmlns="" id="{00000000-0008-0000-0200-0000f2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xmlns:r="http://schemas.openxmlformats.org/officeDocument/2006/relationships" xmlns="" id="{00000000-0008-0000-0200-0000f3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xmlns:r="http://schemas.openxmlformats.org/officeDocument/2006/relationships" xmlns="" id="{00000000-0008-0000-0200-0000f4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xmlns:r="http://schemas.openxmlformats.org/officeDocument/2006/relationships" xmlns="" id="{00000000-0008-0000-0200-0000ac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xmlns:r="http://schemas.openxmlformats.org/officeDocument/2006/relationships" xmlns="" id="{00000000-0008-0000-0200-0000ad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xmlns:r="http://schemas.openxmlformats.org/officeDocument/2006/relationships" xmlns="" id="{00000000-0008-0000-0200-0000ae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xmlns:r="http://schemas.openxmlformats.org/officeDocument/2006/relationships" xmlns="" id="{00000000-0008-0000-0200-0000af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xmlns:r="http://schemas.openxmlformats.org/officeDocument/2006/relationships" xmlns="" id="{00000000-0008-0000-0200-0000b0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xmlns:r="http://schemas.openxmlformats.org/officeDocument/2006/relationships" xmlns="" id="{00000000-0008-0000-0200-0000b1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xmlns:r="http://schemas.openxmlformats.org/officeDocument/2006/relationships" xmlns="" id="{00000000-0008-0000-0200-0000b2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xmlns:r="http://schemas.openxmlformats.org/officeDocument/2006/relationships" xmlns="" id="{00000000-0008-0000-0200-0000b3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xmlns:r="http://schemas.openxmlformats.org/officeDocument/2006/relationships" xmlns="" id="{00000000-0008-0000-0200-0000b4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xmlns:r="http://schemas.openxmlformats.org/officeDocument/2006/relationships" xmlns="" id="{00000000-0008-0000-0200-0000b5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xmlns:r="http://schemas.openxmlformats.org/officeDocument/2006/relationships" xmlns="" id="{00000000-0008-0000-0200-0000b6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xmlns:r="http://schemas.openxmlformats.org/officeDocument/2006/relationships" xmlns="" id="{00000000-0008-0000-0200-0000b7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xmlns:r="http://schemas.openxmlformats.org/officeDocument/2006/relationships" xmlns="" id="{00000000-0008-0000-0200-0000b8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xmlns:r="http://schemas.openxmlformats.org/officeDocument/2006/relationships" xmlns="" id="{00000000-0008-0000-0200-0000b9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xmlns:r="http://schemas.openxmlformats.org/officeDocument/2006/relationships" xmlns="" id="{00000000-0008-0000-0200-0000ba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xmlns:r="http://schemas.openxmlformats.org/officeDocument/2006/relationships" xmlns="" id="{00000000-0008-0000-0200-0000c9404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xmlns:r="http://schemas.openxmlformats.org/officeDocument/2006/relationships" xmlns="" id="{00000000-0008-0000-0200-0000ca40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xmlns:r="http://schemas.openxmlformats.org/officeDocument/2006/relationships" xmlns="" id="{00000000-0008-0000-0200-0000cb40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xmlns:a14="http://schemas.microsoft.com/office/drawing/2010/main" xmlns:r="http://schemas.openxmlformats.org/officeDocument/2006/relationships" xmlns="" id="{00000000-0008-0000-2c00-000002000000}"/>
            </a:ext>
          </a:extLst>
        </xdr:cNvPr>
        <xdr:cNvSpPr txBox="1">
          <a:spLocks noChangeArrowheads="1"/>
        </xdr:cNvSpPr>
      </xdr:nvSpPr>
      <xdr:spPr bwMode="auto">
        <a:xfrm>
          <a:off x="82677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a:solidFill>
                <a:srgbClr val="000000"/>
              </a:solidFill>
              <a:latin typeface="Arial"/>
              <a:cs typeface="Arial"/>
            </a:rPr>
            <a:t>Anno 2004</a:t>
          </a:r>
        </a:p>
        <a:p>
          <a:pPr algn="ctr" rtl="0"/>
          <a:endParaRPr lang="it-IT" sz="1000" b="1" i="0">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xmlns:a14="http://schemas.microsoft.com/office/drawing/2010/main" xmlns:r="http://schemas.openxmlformats.org/officeDocument/2006/relationships" xmlns="" id="{00000000-0008-0000-2c00-000003000000}"/>
            </a:ext>
          </a:extLst>
        </xdr:cNvPr>
        <xdr:cNvSpPr>
          <a:spLocks noChangeArrowheads="1"/>
        </xdr:cNvSpPr>
      </xdr:nvSpPr>
      <xdr:spPr bwMode="auto">
        <a:xfrm>
          <a:off x="82677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xmlns:a14="http://schemas.microsoft.com/office/drawing/2010/main" xmlns:r="http://schemas.openxmlformats.org/officeDocument/2006/relationships" xmlns="" id="{00000000-0008-0000-0300-000002000000}"/>
            </a:ext>
          </a:extLst>
        </xdr:cNvPr>
        <xdr:cNvSpPr>
          <a:spLocks noChangeArrowheads="1"/>
        </xdr:cNvSpPr>
      </xdr:nvSpPr>
      <xdr:spPr bwMode="auto">
        <a:xfrm>
          <a:off x="381000" y="114300"/>
          <a:ext cx="864870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xmlns:a14="http://schemas.microsoft.com/office/drawing/2010/main" xmlns:r="http://schemas.openxmlformats.org/officeDocument/2006/relationships" xmlns="" id="{00000000-0008-0000-0300-0000f11533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xmlns:a14="http://schemas.microsoft.com/office/drawing/2010/main" xmlns:r="http://schemas.openxmlformats.org/officeDocument/2006/relationships" xmlns="" id="{00000000-0008-0000-0300-0000f21533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xmlns:r="http://schemas.openxmlformats.org/officeDocument/2006/relationships" xmlns="" id="{00000000-0008-0000-0300-000001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xmlns:r="http://schemas.openxmlformats.org/officeDocument/2006/relationships" xmlns="" id="{00000000-0008-0000-0300-000002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xmlns:r="http://schemas.openxmlformats.org/officeDocument/2006/relationships" xmlns="" id="{00000000-0008-0000-0300-000003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xmlns:r="http://schemas.openxmlformats.org/officeDocument/2006/relationships" xmlns="" id="{00000000-0008-0000-0300-000007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xmlns:r="http://schemas.openxmlformats.org/officeDocument/2006/relationships" xmlns="" id="{00000000-0008-0000-0300-000008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xmlns:r="http://schemas.openxmlformats.org/officeDocument/2006/relationships" xmlns="" id="{00000000-0008-0000-0300-000009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xmlns:r="http://schemas.openxmlformats.org/officeDocument/2006/relationships" xmlns="" id="{00000000-0008-0000-0300-00000a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xmlns:r="http://schemas.openxmlformats.org/officeDocument/2006/relationships" xmlns="" id="{00000000-0008-0000-0300-00000b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xmlns:r="http://schemas.openxmlformats.org/officeDocument/2006/relationships" xmlns="" id="{00000000-0008-0000-0300-00000c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xmlns:r="http://schemas.openxmlformats.org/officeDocument/2006/relationships" xmlns="" id="{00000000-0008-0000-0300-00000e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xmlns:r="http://schemas.openxmlformats.org/officeDocument/2006/relationships" xmlns="" id="{00000000-0008-0000-0300-00000f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xmlns:r="http://schemas.openxmlformats.org/officeDocument/2006/relationships" xmlns="" id="{00000000-0008-0000-0300-000010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xmlns:r="http://schemas.openxmlformats.org/officeDocument/2006/relationships" xmlns="" id="{00000000-0008-0000-0300-000011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xmlns:r="http://schemas.openxmlformats.org/officeDocument/2006/relationships" xmlns="" id="{00000000-0008-0000-0300-000012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xmlns:r="http://schemas.openxmlformats.org/officeDocument/2006/relationships" xmlns="" id="{00000000-0008-0000-0300-0000b7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xmlns:r="http://schemas.openxmlformats.org/officeDocument/2006/relationships" xmlns="" id="{00000000-0008-0000-0300-0000b8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xmlns:r="http://schemas.openxmlformats.org/officeDocument/2006/relationships" xmlns="" id="{00000000-0008-0000-0300-0000b9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xmlns:r="http://schemas.openxmlformats.org/officeDocument/2006/relationships" xmlns="" id="{00000000-0008-0000-0300-0000ba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xmlns:r="http://schemas.openxmlformats.org/officeDocument/2006/relationships" xmlns="" id="{00000000-0008-0000-0300-0000bb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xmlns:r="http://schemas.openxmlformats.org/officeDocument/2006/relationships" xmlns="" id="{00000000-0008-0000-0300-0000bc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xmlns:r="http://schemas.openxmlformats.org/officeDocument/2006/relationships" xmlns="" id="{00000000-0008-0000-0300-0000bd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xmlns:r="http://schemas.openxmlformats.org/officeDocument/2006/relationships" xmlns="" id="{00000000-0008-0000-0300-0000be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xmlns:r="http://schemas.openxmlformats.org/officeDocument/2006/relationships" xmlns="" id="{00000000-0008-0000-0300-0000bf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xmlns:r="http://schemas.openxmlformats.org/officeDocument/2006/relationships" xmlns="" id="{00000000-0008-0000-0300-00005b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xmlns:r="http://schemas.openxmlformats.org/officeDocument/2006/relationships" xmlns="" id="{00000000-0008-0000-0300-00005c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xmlns:r="http://schemas.openxmlformats.org/officeDocument/2006/relationships" xmlns="" id="{00000000-0008-0000-0300-00005d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xmlns:r="http://schemas.openxmlformats.org/officeDocument/2006/relationships" xmlns="" id="{00000000-0008-0000-0300-00005e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xmlns:r="http://schemas.openxmlformats.org/officeDocument/2006/relationships" xmlns="" id="{00000000-0008-0000-0300-00005f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xmlns:r="http://schemas.openxmlformats.org/officeDocument/2006/relationships" xmlns="" id="{00000000-0008-0000-0300-000060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xmlns:r="http://schemas.openxmlformats.org/officeDocument/2006/relationships" xmlns="" id="{00000000-0008-0000-0300-000061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xmlns:r="http://schemas.openxmlformats.org/officeDocument/2006/relationships" xmlns="" id="{00000000-0008-0000-0300-000062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xmlns:r="http://schemas.openxmlformats.org/officeDocument/2006/relationships" xmlns="" id="{00000000-0008-0000-0300-000063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xmlns:r="http://schemas.openxmlformats.org/officeDocument/2006/relationships" xmlns="" id="{00000000-0008-0000-0300-000064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xmlns:r="http://schemas.openxmlformats.org/officeDocument/2006/relationships" xmlns="" id="{00000000-0008-0000-0300-000065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xmlns:r="http://schemas.openxmlformats.org/officeDocument/2006/relationships" xmlns="" id="{00000000-0008-0000-0300-000066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xmlns:r="http://schemas.openxmlformats.org/officeDocument/2006/relationships" xmlns="" id="{00000000-0008-0000-0300-000067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xmlns:r="http://schemas.openxmlformats.org/officeDocument/2006/relationships" xmlns="" id="{00000000-0008-0000-0300-000068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xmlns:r="http://schemas.openxmlformats.org/officeDocument/2006/relationships" xmlns="" id="{00000000-0008-0000-0300-000069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xmlns:r="http://schemas.openxmlformats.org/officeDocument/2006/relationships" xmlns="" id="{00000000-0008-0000-0300-0000cd444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xmlns:r="http://schemas.openxmlformats.org/officeDocument/2006/relationships" xmlns="" id="{00000000-0008-0000-0300-0000ce44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xmlns:r="http://schemas.openxmlformats.org/officeDocument/2006/relationships" xmlns="" id="{00000000-0008-0000-0300-0000cf44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xmlns:a14="http://schemas.microsoft.com/office/drawing/2010/main" xmlns:r="http://schemas.openxmlformats.org/officeDocument/2006/relationships" xmlns="" id="{00000000-0008-0000-0400-000002000000}"/>
            </a:ext>
          </a:extLst>
        </xdr:cNvPr>
        <xdr:cNvSpPr>
          <a:spLocks noChangeArrowheads="1"/>
        </xdr:cNvSpPr>
      </xdr:nvSpPr>
      <xdr:spPr bwMode="auto">
        <a:xfrm>
          <a:off x="381000" y="114300"/>
          <a:ext cx="6372225" cy="3429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xmlns:r="http://schemas.openxmlformats.org/officeDocument/2006/relationships" xmlns="" id="{00000000-0008-0000-0400-00000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xmlns:r="http://schemas.openxmlformats.org/officeDocument/2006/relationships" xmlns="" id="{00000000-0008-0000-0400-00000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xmlns:r="http://schemas.openxmlformats.org/officeDocument/2006/relationships" xmlns="" id="{00000000-0008-0000-0400-00000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xmlns:r="http://schemas.openxmlformats.org/officeDocument/2006/relationships" xmlns="" id="{00000000-0008-0000-0400-00000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xmlns:r="http://schemas.openxmlformats.org/officeDocument/2006/relationships" xmlns="" id="{00000000-0008-0000-0400-00000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xmlns:r="http://schemas.openxmlformats.org/officeDocument/2006/relationships" xmlns="" id="{00000000-0008-0000-0400-00000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xmlns:r="http://schemas.openxmlformats.org/officeDocument/2006/relationships" xmlns="" id="{00000000-0008-0000-0400-00000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xmlns:r="http://schemas.openxmlformats.org/officeDocument/2006/relationships" xmlns="" id="{00000000-0008-0000-0400-00000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xmlns:r="http://schemas.openxmlformats.org/officeDocument/2006/relationships" xmlns="" id="{00000000-0008-0000-0400-00000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xmlns:r="http://schemas.openxmlformats.org/officeDocument/2006/relationships" xmlns="" id="{00000000-0008-0000-0400-00000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xmlns:r="http://schemas.openxmlformats.org/officeDocument/2006/relationships" xmlns="" id="{00000000-0008-0000-0400-00000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xmlns:r="http://schemas.openxmlformats.org/officeDocument/2006/relationships" xmlns="" id="{00000000-0008-0000-0400-00000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xmlns:r="http://schemas.openxmlformats.org/officeDocument/2006/relationships" xmlns="" id="{00000000-0008-0000-0400-00000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xmlns:r="http://schemas.openxmlformats.org/officeDocument/2006/relationships" xmlns="" id="{00000000-0008-0000-0400-00000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xmlns:r="http://schemas.openxmlformats.org/officeDocument/2006/relationships" xmlns="" id="{00000000-0008-0000-0400-00000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xmlns:r="http://schemas.openxmlformats.org/officeDocument/2006/relationships" xmlns="" id="{00000000-0008-0000-0400-00001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xmlns:r="http://schemas.openxmlformats.org/officeDocument/2006/relationships" xmlns="" id="{00000000-0008-0000-0400-00001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xmlns:r="http://schemas.openxmlformats.org/officeDocument/2006/relationships" xmlns="" id="{00000000-0008-0000-0400-00001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xmlns:r="http://schemas.openxmlformats.org/officeDocument/2006/relationships" xmlns="" id="{00000000-0008-0000-0400-00001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xmlns:r="http://schemas.openxmlformats.org/officeDocument/2006/relationships" xmlns="" id="{00000000-0008-0000-0400-00001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xmlns:r="http://schemas.openxmlformats.org/officeDocument/2006/relationships" xmlns="" id="{00000000-0008-0000-0400-00001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xmlns:r="http://schemas.openxmlformats.org/officeDocument/2006/relationships" xmlns="" id="{00000000-0008-0000-0400-00001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xmlns:r="http://schemas.openxmlformats.org/officeDocument/2006/relationships" xmlns="" id="{00000000-0008-0000-0400-00001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xmlns:r="http://schemas.openxmlformats.org/officeDocument/2006/relationships" xmlns="" id="{00000000-0008-0000-0400-00001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xmlns:r="http://schemas.openxmlformats.org/officeDocument/2006/relationships" xmlns="" id="{00000000-0008-0000-0400-00001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xmlns:r="http://schemas.openxmlformats.org/officeDocument/2006/relationships" xmlns="" id="{00000000-0008-0000-0400-00001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xmlns:r="http://schemas.openxmlformats.org/officeDocument/2006/relationships" xmlns="" id="{00000000-0008-0000-0400-00001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xmlns:r="http://schemas.openxmlformats.org/officeDocument/2006/relationships" xmlns="" id="{00000000-0008-0000-0400-00001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xmlns:r="http://schemas.openxmlformats.org/officeDocument/2006/relationships" xmlns="" id="{00000000-0008-0000-0400-00001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xmlns:r="http://schemas.openxmlformats.org/officeDocument/2006/relationships" xmlns="" id="{00000000-0008-0000-0400-00001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xmlns:r="http://schemas.openxmlformats.org/officeDocument/2006/relationships" xmlns="" id="{00000000-0008-0000-0400-00001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xmlns:r="http://schemas.openxmlformats.org/officeDocument/2006/relationships" xmlns="" id="{00000000-0008-0000-0400-00002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xmlns:r="http://schemas.openxmlformats.org/officeDocument/2006/relationships" xmlns="" id="{00000000-0008-0000-0400-00002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xmlns:r="http://schemas.openxmlformats.org/officeDocument/2006/relationships" xmlns="" id="{00000000-0008-0000-0400-00002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xmlns:r="http://schemas.openxmlformats.org/officeDocument/2006/relationships" xmlns="" id="{00000000-0008-0000-0400-00002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xmlns:r="http://schemas.openxmlformats.org/officeDocument/2006/relationships" xmlns="" id="{00000000-0008-0000-0400-00002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xmlns:r="http://schemas.openxmlformats.org/officeDocument/2006/relationships" xmlns="" id="{00000000-0008-0000-0400-00002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xmlns:r="http://schemas.openxmlformats.org/officeDocument/2006/relationships" xmlns="" id="{00000000-0008-0000-0400-00002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xmlns:r="http://schemas.openxmlformats.org/officeDocument/2006/relationships" xmlns="" id="{00000000-0008-0000-0400-00002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xmlns:r="http://schemas.openxmlformats.org/officeDocument/2006/relationships" xmlns="" id="{00000000-0008-0000-0400-00002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xmlns:r="http://schemas.openxmlformats.org/officeDocument/2006/relationships" xmlns="" id="{00000000-0008-0000-0400-00002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xmlns:r="http://schemas.openxmlformats.org/officeDocument/2006/relationships" xmlns="" id="{00000000-0008-0000-0400-00002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xmlns:r="http://schemas.openxmlformats.org/officeDocument/2006/relationships" xmlns="" id="{00000000-0008-0000-0400-00002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xmlns:r="http://schemas.openxmlformats.org/officeDocument/2006/relationships" xmlns="" id="{00000000-0008-0000-0400-00002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xmlns:r="http://schemas.openxmlformats.org/officeDocument/2006/relationships" xmlns="" id="{00000000-0008-0000-0400-00002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xmlns:r="http://schemas.openxmlformats.org/officeDocument/2006/relationships" xmlns="" id="{00000000-0008-0000-0400-00002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xmlns:r="http://schemas.openxmlformats.org/officeDocument/2006/relationships" xmlns="" id="{00000000-0008-0000-0400-00002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xmlns:r="http://schemas.openxmlformats.org/officeDocument/2006/relationships" xmlns="" id="{00000000-0008-0000-0400-00003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xmlns:r="http://schemas.openxmlformats.org/officeDocument/2006/relationships" xmlns="" id="{00000000-0008-0000-0400-00003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xmlns:r="http://schemas.openxmlformats.org/officeDocument/2006/relationships" xmlns="" id="{00000000-0008-0000-0400-00003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xmlns:r="http://schemas.openxmlformats.org/officeDocument/2006/relationships" xmlns="" id="{00000000-0008-0000-0400-00003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xmlns:r="http://schemas.openxmlformats.org/officeDocument/2006/relationships" xmlns="" id="{00000000-0008-0000-0400-00003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xmlns:r="http://schemas.openxmlformats.org/officeDocument/2006/relationships" xmlns="" id="{00000000-0008-0000-0400-00003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xmlns:r="http://schemas.openxmlformats.org/officeDocument/2006/relationships" xmlns="" id="{00000000-0008-0000-0400-00003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xmlns:r="http://schemas.openxmlformats.org/officeDocument/2006/relationships" xmlns="" id="{00000000-0008-0000-0400-00003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xmlns:r="http://schemas.openxmlformats.org/officeDocument/2006/relationships" xmlns="" id="{00000000-0008-0000-0400-00003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xmlns:r="http://schemas.openxmlformats.org/officeDocument/2006/relationships" xmlns="" id="{00000000-0008-0000-0400-00003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xmlns:r="http://schemas.openxmlformats.org/officeDocument/2006/relationships" xmlns="" id="{00000000-0008-0000-0400-00003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xmlns:r="http://schemas.openxmlformats.org/officeDocument/2006/relationships" xmlns="" id="{00000000-0008-0000-0400-00003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xmlns:r="http://schemas.openxmlformats.org/officeDocument/2006/relationships" xmlns="" id="{00000000-0008-0000-0400-00003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xmlns:r="http://schemas.openxmlformats.org/officeDocument/2006/relationships" xmlns="" id="{00000000-0008-0000-0400-00003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xmlns:r="http://schemas.openxmlformats.org/officeDocument/2006/relationships" xmlns="" id="{00000000-0008-0000-0400-00003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xmlns:r="http://schemas.openxmlformats.org/officeDocument/2006/relationships" xmlns="" id="{00000000-0008-0000-0400-00003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xmlns:r="http://schemas.openxmlformats.org/officeDocument/2006/relationships" xmlns="" id="{00000000-0008-0000-0400-00004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xmlns:r="http://schemas.openxmlformats.org/officeDocument/2006/relationships" xmlns="" id="{00000000-0008-0000-0400-00004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xmlns:r="http://schemas.openxmlformats.org/officeDocument/2006/relationships" xmlns="" id="{00000000-0008-0000-0400-00004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xmlns:r="http://schemas.openxmlformats.org/officeDocument/2006/relationships" xmlns="" id="{00000000-0008-0000-0400-00004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xmlns:r="http://schemas.openxmlformats.org/officeDocument/2006/relationships" xmlns="" id="{00000000-0008-0000-0400-00004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xmlns:r="http://schemas.openxmlformats.org/officeDocument/2006/relationships" xmlns="" id="{00000000-0008-0000-0400-00004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xmlns:r="http://schemas.openxmlformats.org/officeDocument/2006/relationships" xmlns="" id="{00000000-0008-0000-0400-00004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xmlns:r="http://schemas.openxmlformats.org/officeDocument/2006/relationships" xmlns="" id="{00000000-0008-0000-0400-00004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xmlns:r="http://schemas.openxmlformats.org/officeDocument/2006/relationships" xmlns="" id="{00000000-0008-0000-0400-00004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xmlns:r="http://schemas.openxmlformats.org/officeDocument/2006/relationships" xmlns="" id="{00000000-0008-0000-0400-00004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xmlns:r="http://schemas.openxmlformats.org/officeDocument/2006/relationships" xmlns="" id="{00000000-0008-0000-0400-00004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xmlns:r="http://schemas.openxmlformats.org/officeDocument/2006/relationships" xmlns="" id="{00000000-0008-0000-0400-00004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xmlns:r="http://schemas.openxmlformats.org/officeDocument/2006/relationships" xmlns="" id="{00000000-0008-0000-0400-00004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xmlns:r="http://schemas.openxmlformats.org/officeDocument/2006/relationships" xmlns="" id="{00000000-0008-0000-0400-00004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xmlns:r="http://schemas.openxmlformats.org/officeDocument/2006/relationships" xmlns="" id="{00000000-0008-0000-0400-00004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xmlns:r="http://schemas.openxmlformats.org/officeDocument/2006/relationships" xmlns="" id="{00000000-0008-0000-0400-00004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xmlns:r="http://schemas.openxmlformats.org/officeDocument/2006/relationships" xmlns="" id="{00000000-0008-0000-0400-00005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xmlns:r="http://schemas.openxmlformats.org/officeDocument/2006/relationships" xmlns="" id="{00000000-0008-0000-0400-00005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xmlns:r="http://schemas.openxmlformats.org/officeDocument/2006/relationships" xmlns="" id="{00000000-0008-0000-0400-00005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xmlns:r="http://schemas.openxmlformats.org/officeDocument/2006/relationships" xmlns="" id="{00000000-0008-0000-0400-00005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xmlns:r="http://schemas.openxmlformats.org/officeDocument/2006/relationships" xmlns="" id="{00000000-0008-0000-0400-00005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xmlns:r="http://schemas.openxmlformats.org/officeDocument/2006/relationships" xmlns="" id="{00000000-0008-0000-0400-00005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xmlns:r="http://schemas.openxmlformats.org/officeDocument/2006/relationships" xmlns="" id="{00000000-0008-0000-0400-00005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xmlns:r="http://schemas.openxmlformats.org/officeDocument/2006/relationships" xmlns="" id="{00000000-0008-0000-0400-00005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xmlns:r="http://schemas.openxmlformats.org/officeDocument/2006/relationships" xmlns="" id="{00000000-0008-0000-0400-00005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xmlns:r="http://schemas.openxmlformats.org/officeDocument/2006/relationships" xmlns="" id="{00000000-0008-0000-0400-00005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xmlns:r="http://schemas.openxmlformats.org/officeDocument/2006/relationships" xmlns="" id="{00000000-0008-0000-0400-00005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xmlns:r="http://schemas.openxmlformats.org/officeDocument/2006/relationships" xmlns="" id="{00000000-0008-0000-0400-00005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xmlns:r="http://schemas.openxmlformats.org/officeDocument/2006/relationships" xmlns="" id="{00000000-0008-0000-0400-00005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xmlns:r="http://schemas.openxmlformats.org/officeDocument/2006/relationships" xmlns="" id="{00000000-0008-0000-0400-00005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xmlns:r="http://schemas.openxmlformats.org/officeDocument/2006/relationships" xmlns="" id="{00000000-0008-0000-0400-00005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xmlns:r="http://schemas.openxmlformats.org/officeDocument/2006/relationships" xmlns="" id="{00000000-0008-0000-0400-00005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xmlns:r="http://schemas.openxmlformats.org/officeDocument/2006/relationships" xmlns="" id="{00000000-0008-0000-0400-00006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xmlns:r="http://schemas.openxmlformats.org/officeDocument/2006/relationships" xmlns="" id="{00000000-0008-0000-0400-00006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xmlns:r="http://schemas.openxmlformats.org/officeDocument/2006/relationships" xmlns="" id="{00000000-0008-0000-0400-00006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xmlns:r="http://schemas.openxmlformats.org/officeDocument/2006/relationships" xmlns="" id="{00000000-0008-0000-0400-00006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xmlns:r="http://schemas.openxmlformats.org/officeDocument/2006/relationships" xmlns="" id="{00000000-0008-0000-0400-00006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xmlns:r="http://schemas.openxmlformats.org/officeDocument/2006/relationships" xmlns="" id="{00000000-0008-0000-0400-00006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xmlns:r="http://schemas.openxmlformats.org/officeDocument/2006/relationships" xmlns="" id="{00000000-0008-0000-0400-00006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xmlns:r="http://schemas.openxmlformats.org/officeDocument/2006/relationships" xmlns="" id="{00000000-0008-0000-0400-00006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xmlns:r="http://schemas.openxmlformats.org/officeDocument/2006/relationships" xmlns="" id="{00000000-0008-0000-0400-00006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xmlns:r="http://schemas.openxmlformats.org/officeDocument/2006/relationships" xmlns="" id="{00000000-0008-0000-0400-00006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xmlns:r="http://schemas.openxmlformats.org/officeDocument/2006/relationships" xmlns="" id="{00000000-0008-0000-0400-00006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xmlns:r="http://schemas.openxmlformats.org/officeDocument/2006/relationships" xmlns="" id="{00000000-0008-0000-0400-00006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xmlns:r="http://schemas.openxmlformats.org/officeDocument/2006/relationships" xmlns="" id="{00000000-0008-0000-0400-00006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xmlns:r="http://schemas.openxmlformats.org/officeDocument/2006/relationships" xmlns="" id="{00000000-0008-0000-0400-00006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xmlns:r="http://schemas.openxmlformats.org/officeDocument/2006/relationships" xmlns="" id="{00000000-0008-0000-0400-00006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xmlns:r="http://schemas.openxmlformats.org/officeDocument/2006/relationships" xmlns="" id="{00000000-0008-0000-0400-00006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xmlns:r="http://schemas.openxmlformats.org/officeDocument/2006/relationships" xmlns="" id="{00000000-0008-0000-0400-00007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xmlns:r="http://schemas.openxmlformats.org/officeDocument/2006/relationships" xmlns="" id="{00000000-0008-0000-0400-00007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xmlns:r="http://schemas.openxmlformats.org/officeDocument/2006/relationships" xmlns="" id="{00000000-0008-0000-0400-00007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xmlns:r="http://schemas.openxmlformats.org/officeDocument/2006/relationships" xmlns="" id="{00000000-0008-0000-0400-00007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xmlns:r="http://schemas.openxmlformats.org/officeDocument/2006/relationships" xmlns="" id="{00000000-0008-0000-0400-00007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xmlns:r="http://schemas.openxmlformats.org/officeDocument/2006/relationships" xmlns="" id="{00000000-0008-0000-0400-00007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xmlns:r="http://schemas.openxmlformats.org/officeDocument/2006/relationships" xmlns="" id="{00000000-0008-0000-0400-00007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xmlns:r="http://schemas.openxmlformats.org/officeDocument/2006/relationships" xmlns="" id="{00000000-0008-0000-0400-00007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xmlns:r="http://schemas.openxmlformats.org/officeDocument/2006/relationships" xmlns="" id="{00000000-0008-0000-0400-00007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xmlns:r="http://schemas.openxmlformats.org/officeDocument/2006/relationships" xmlns="" id="{00000000-0008-0000-0400-00007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xmlns:r="http://schemas.openxmlformats.org/officeDocument/2006/relationships" xmlns="" id="{00000000-0008-0000-0400-00007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xmlns:r="http://schemas.openxmlformats.org/officeDocument/2006/relationships" xmlns="" id="{00000000-0008-0000-0400-00007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xmlns:r="http://schemas.openxmlformats.org/officeDocument/2006/relationships" xmlns="" id="{00000000-0008-0000-0400-00007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xmlns:r="http://schemas.openxmlformats.org/officeDocument/2006/relationships" xmlns="" id="{00000000-0008-0000-0400-00007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xmlns:r="http://schemas.openxmlformats.org/officeDocument/2006/relationships" xmlns="" id="{00000000-0008-0000-0400-00007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xmlns:r="http://schemas.openxmlformats.org/officeDocument/2006/relationships" xmlns="" id="{00000000-0008-0000-0400-00007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xmlns:r="http://schemas.openxmlformats.org/officeDocument/2006/relationships" xmlns="" id="{00000000-0008-0000-0400-00008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xmlns:r="http://schemas.openxmlformats.org/officeDocument/2006/relationships" xmlns="" id="{00000000-0008-0000-0400-00008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xmlns:r="http://schemas.openxmlformats.org/officeDocument/2006/relationships" xmlns="" id="{00000000-0008-0000-0400-00008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xmlns:r="http://schemas.openxmlformats.org/officeDocument/2006/relationships" xmlns="" id="{00000000-0008-0000-0400-00008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xmlns:r="http://schemas.openxmlformats.org/officeDocument/2006/relationships" xmlns="" id="{00000000-0008-0000-0400-00008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xmlns:r="http://schemas.openxmlformats.org/officeDocument/2006/relationships" xmlns="" id="{00000000-0008-0000-0400-00008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xmlns:r="http://schemas.openxmlformats.org/officeDocument/2006/relationships" xmlns="" id="{00000000-0008-0000-0400-00008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xmlns:r="http://schemas.openxmlformats.org/officeDocument/2006/relationships" xmlns="" id="{00000000-0008-0000-0400-00008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xmlns:r="http://schemas.openxmlformats.org/officeDocument/2006/relationships" xmlns="" id="{00000000-0008-0000-0400-00008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xmlns:r="http://schemas.openxmlformats.org/officeDocument/2006/relationships" xmlns="" id="{00000000-0008-0000-0400-00008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xmlns:r="http://schemas.openxmlformats.org/officeDocument/2006/relationships" xmlns="" id="{00000000-0008-0000-0400-00008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xmlns:r="http://schemas.openxmlformats.org/officeDocument/2006/relationships" xmlns="" id="{00000000-0008-0000-0400-00008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xmlns:r="http://schemas.openxmlformats.org/officeDocument/2006/relationships" xmlns="" id="{00000000-0008-0000-0400-00008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xmlns:r="http://schemas.openxmlformats.org/officeDocument/2006/relationships" xmlns="" id="{00000000-0008-0000-0400-00008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xmlns:r="http://schemas.openxmlformats.org/officeDocument/2006/relationships" xmlns="" id="{00000000-0008-0000-0400-00008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xmlns:r="http://schemas.openxmlformats.org/officeDocument/2006/relationships" xmlns="" id="{00000000-0008-0000-0400-00008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xmlns:r="http://schemas.openxmlformats.org/officeDocument/2006/relationships" xmlns="" id="{00000000-0008-0000-0400-00009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xmlns:r="http://schemas.openxmlformats.org/officeDocument/2006/relationships" xmlns="" id="{00000000-0008-0000-0400-00009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xmlns:r="http://schemas.openxmlformats.org/officeDocument/2006/relationships" xmlns="" id="{00000000-0008-0000-0400-00009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xmlns:r="http://schemas.openxmlformats.org/officeDocument/2006/relationships" xmlns="" id="{00000000-0008-0000-0400-00009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xmlns:r="http://schemas.openxmlformats.org/officeDocument/2006/relationships" xmlns="" id="{00000000-0008-0000-0400-00009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xmlns:r="http://schemas.openxmlformats.org/officeDocument/2006/relationships" xmlns="" id="{00000000-0008-0000-0400-00009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xmlns:r="http://schemas.openxmlformats.org/officeDocument/2006/relationships" xmlns="" id="{00000000-0008-0000-0400-00009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xmlns:r="http://schemas.openxmlformats.org/officeDocument/2006/relationships" xmlns="" id="{00000000-0008-0000-0400-00009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xmlns:r="http://schemas.openxmlformats.org/officeDocument/2006/relationships" xmlns="" id="{00000000-0008-0000-0400-00009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xmlns:r="http://schemas.openxmlformats.org/officeDocument/2006/relationships" xmlns="" id="{00000000-0008-0000-0400-00009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xmlns:r="http://schemas.openxmlformats.org/officeDocument/2006/relationships" xmlns="" id="{00000000-0008-0000-0400-00009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xmlns:r="http://schemas.openxmlformats.org/officeDocument/2006/relationships" xmlns="" id="{00000000-0008-0000-0400-00009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xmlns:r="http://schemas.openxmlformats.org/officeDocument/2006/relationships" xmlns="" id="{00000000-0008-0000-0400-00009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xmlns:r="http://schemas.openxmlformats.org/officeDocument/2006/relationships" xmlns="" id="{00000000-0008-0000-0400-00009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xmlns:r="http://schemas.openxmlformats.org/officeDocument/2006/relationships" xmlns="" id="{00000000-0008-0000-0400-00009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xmlns:r="http://schemas.openxmlformats.org/officeDocument/2006/relationships" xmlns="" id="{00000000-0008-0000-0400-00009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xmlns:r="http://schemas.openxmlformats.org/officeDocument/2006/relationships" xmlns="" id="{00000000-0008-0000-0400-0000a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xmlns:r="http://schemas.openxmlformats.org/officeDocument/2006/relationships" xmlns="" id="{00000000-0008-0000-0400-0000a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xmlns:r="http://schemas.openxmlformats.org/officeDocument/2006/relationships" xmlns="" id="{00000000-0008-0000-0400-0000a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xmlns:r="http://schemas.openxmlformats.org/officeDocument/2006/relationships" xmlns="" id="{00000000-0008-0000-0400-0000a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xmlns:r="http://schemas.openxmlformats.org/officeDocument/2006/relationships" xmlns="" id="{00000000-0008-0000-0400-0000a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xmlns:r="http://schemas.openxmlformats.org/officeDocument/2006/relationships" xmlns="" id="{00000000-0008-0000-0400-0000a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xmlns:r="http://schemas.openxmlformats.org/officeDocument/2006/relationships" xmlns="" id="{00000000-0008-0000-0400-0000a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xmlns:r="http://schemas.openxmlformats.org/officeDocument/2006/relationships" xmlns="" id="{00000000-0008-0000-0400-0000a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xmlns:r="http://schemas.openxmlformats.org/officeDocument/2006/relationships" xmlns="" id="{00000000-0008-0000-0400-0000a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xmlns:r="http://schemas.openxmlformats.org/officeDocument/2006/relationships" xmlns="" id="{00000000-0008-0000-0400-0000a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xmlns:r="http://schemas.openxmlformats.org/officeDocument/2006/relationships" xmlns="" id="{00000000-0008-0000-0400-0000a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xmlns:r="http://schemas.openxmlformats.org/officeDocument/2006/relationships" xmlns="" id="{00000000-0008-0000-0400-0000a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xmlns:r="http://schemas.openxmlformats.org/officeDocument/2006/relationships" xmlns="" id="{00000000-0008-0000-0400-0000a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xmlns:r="http://schemas.openxmlformats.org/officeDocument/2006/relationships" xmlns="" id="{00000000-0008-0000-0400-0000a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xmlns:r="http://schemas.openxmlformats.org/officeDocument/2006/relationships" xmlns="" id="{00000000-0008-0000-0400-0000a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xmlns:r="http://schemas.openxmlformats.org/officeDocument/2006/relationships" xmlns="" id="{00000000-0008-0000-0400-0000a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xmlns:r="http://schemas.openxmlformats.org/officeDocument/2006/relationships" xmlns="" id="{00000000-0008-0000-0400-0000b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xmlns:r="http://schemas.openxmlformats.org/officeDocument/2006/relationships" xmlns="" id="{00000000-0008-0000-0400-0000b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xmlns:r="http://schemas.openxmlformats.org/officeDocument/2006/relationships" xmlns="" id="{00000000-0008-0000-0400-0000b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xmlns:r="http://schemas.openxmlformats.org/officeDocument/2006/relationships" xmlns="" id="{00000000-0008-0000-0400-0000b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xmlns:r="http://schemas.openxmlformats.org/officeDocument/2006/relationships" xmlns="" id="{00000000-0008-0000-0400-0000b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xmlns:a14="http://schemas.microsoft.com/office/drawing/2010/main" xmlns:r="http://schemas.openxmlformats.org/officeDocument/2006/relationships" xmlns="" id="{00000000-0008-0000-0500-000009080000}"/>
            </a:ext>
          </a:extLst>
        </xdr:cNvPr>
        <xdr:cNvSpPr txBox="1">
          <a:spLocks noChangeArrowheads="1"/>
        </xdr:cNvSpPr>
      </xdr:nvSpPr>
      <xdr:spPr bwMode="auto">
        <a:xfrm>
          <a:off x="0" y="352425"/>
          <a:ext cx="6657975" cy="2381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 </a:t>
          </a:r>
          <a:r>
            <a:rPr lang="it-IT" sz="1200" b="0" i="0">
              <a:solidFill>
                <a:srgbClr val="000000"/>
              </a:solidFill>
              <a:latin typeface="Arial"/>
              <a:cs typeface="Arial"/>
            </a:rPr>
            <a:t>- </a:t>
          </a:r>
          <a:r>
            <a:rPr lang="it-IT" sz="1000" b="0" i="0">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xmlns:a14="http://schemas.microsoft.com/office/drawing/2010/main" xmlns:r="http://schemas.openxmlformats.org/officeDocument/2006/relationships" xmlns="" id="{00000000-0008-0000-0600-000002000000}"/>
            </a:ext>
          </a:extLst>
        </xdr:cNvPr>
        <xdr:cNvSpPr txBox="1">
          <a:spLocks noChangeArrowheads="1"/>
        </xdr:cNvSpPr>
      </xdr:nvSpPr>
      <xdr:spPr bwMode="auto">
        <a:xfrm>
          <a:off x="9525" y="590550"/>
          <a:ext cx="11534775"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1E</a:t>
          </a:r>
          <a:r>
            <a:rPr lang="it-IT" sz="800" b="1" i="0">
              <a:solidFill>
                <a:srgbClr val="000000"/>
              </a:solidFill>
              <a:latin typeface="Arial"/>
              <a:cs typeface="Arial"/>
            </a:rPr>
            <a:t> </a:t>
          </a:r>
          <a:r>
            <a:rPr lang="it-IT" sz="800" b="0" i="0">
              <a:solidFill>
                <a:srgbClr val="000000"/>
              </a:solidFill>
              <a:latin typeface="Arial"/>
              <a:cs typeface="Arial"/>
            </a:rPr>
            <a:t>- </a:t>
          </a:r>
          <a:r>
            <a:rPr lang="it-IT" sz="1000">
              <a:solidFill>
                <a:srgbClr val="000000"/>
              </a:solidFill>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xmlns:a14="http://schemas.microsoft.com/office/drawing/2010/main" xmlns:r="http://schemas.openxmlformats.org/officeDocument/2006/relationships" xmlns="" id="{00000000-0008-0000-0700-000002700000}"/>
            </a:ext>
          </a:extLst>
        </xdr:cNvPr>
        <xdr:cNvSpPr txBox="1">
          <a:spLocks noChangeArrowheads="1"/>
        </xdr:cNvSpPr>
      </xdr:nvSpPr>
      <xdr:spPr bwMode="auto">
        <a:xfrm>
          <a:off x="0" y="571500"/>
          <a:ext cx="784860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 </a:t>
          </a:r>
          <a:r>
            <a:rPr lang="it-IT" sz="800" b="0" i="0">
              <a:solidFill>
                <a:srgbClr val="000000"/>
              </a:solidFill>
              <a:latin typeface="Arial"/>
              <a:cs typeface="Arial"/>
            </a:rPr>
            <a:t> -  </a:t>
          </a:r>
          <a:r>
            <a:rPr lang="it-IT" sz="1000" b="0" i="0">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xmlns:a14="http://schemas.microsoft.com/office/drawing/2010/main" xmlns:r="http://schemas.openxmlformats.org/officeDocument/2006/relationships" xmlns="" id="{00000000-0008-0000-0700-000002000000}"/>
            </a:ext>
          </a:extLst>
        </xdr:cNvPr>
        <xdr:cNvSpPr txBox="1">
          <a:spLocks noChangeArrowheads="1"/>
        </xdr:cNvSpPr>
      </xdr:nvSpPr>
      <xdr:spPr bwMode="auto">
        <a:xfrm>
          <a:off x="0" y="4648200"/>
          <a:ext cx="9058275"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 </a:t>
          </a:r>
          <a:r>
            <a:rPr lang="it-IT" sz="800" b="0" i="0">
              <a:solidFill>
                <a:srgbClr val="000000"/>
              </a:solidFill>
              <a:latin typeface="Arial"/>
              <a:cs typeface="Arial"/>
            </a:rPr>
            <a:t> -  </a:t>
          </a:r>
          <a:r>
            <a:rPr lang="it-IT" sz="1000" b="0" i="0">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14</xdr:row>
          <xdr:rowOff>0</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xmlns:r="http://schemas.openxmlformats.org/officeDocument/2006/relationships" xmlns="" id="{00000000-0008-0000-0700-00007e4c4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xmlns:a14="http://schemas.microsoft.com/office/drawing/2010/main" xmlns:r="http://schemas.openxmlformats.org/officeDocument/2006/relationships" xmlns="" id="{00000000-0008-0000-0800-000001240100}"/>
            </a:ext>
          </a:extLst>
        </xdr:cNvPr>
        <xdr:cNvSpPr txBox="1">
          <a:spLocks noChangeArrowheads="1"/>
        </xdr:cNvSpPr>
      </xdr:nvSpPr>
      <xdr:spPr bwMode="auto">
        <a:xfrm>
          <a:off x="352425" y="600075"/>
          <a:ext cx="1022985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2A</a:t>
          </a:r>
          <a:r>
            <a:rPr lang="it-IT" sz="800" b="0" i="0">
              <a:solidFill>
                <a:srgbClr val="000000"/>
              </a:solidFill>
              <a:latin typeface="Arial"/>
              <a:cs typeface="Arial"/>
            </a:rPr>
            <a:t> - </a:t>
          </a:r>
          <a:r>
            <a:rPr lang="it-IT" sz="1000" b="0" i="0">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61" Type="http://schemas.openxmlformats.org/officeDocument/2006/relationships/ctrlProp" Target="../ctrlProps/ctrlProp125.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06.xml"/><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47" Type="http://schemas.openxmlformats.org/officeDocument/2006/relationships/ctrlProp" Target="../ctrlProps/ctrlProp227.xml"/><Relationship Id="rId63" Type="http://schemas.openxmlformats.org/officeDocument/2006/relationships/ctrlProp" Target="../ctrlProps/ctrlProp243.xml"/><Relationship Id="rId68" Type="http://schemas.openxmlformats.org/officeDocument/2006/relationships/ctrlProp" Target="../ctrlProps/ctrlProp248.xml"/><Relationship Id="rId84" Type="http://schemas.openxmlformats.org/officeDocument/2006/relationships/ctrlProp" Target="../ctrlProps/ctrlProp264.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38" Type="http://schemas.openxmlformats.org/officeDocument/2006/relationships/ctrlProp" Target="../ctrlProps/ctrlProp318.xml"/><Relationship Id="rId154" Type="http://schemas.openxmlformats.org/officeDocument/2006/relationships/ctrlProp" Target="../ctrlProps/ctrlProp334.xml"/><Relationship Id="rId159" Type="http://schemas.openxmlformats.org/officeDocument/2006/relationships/ctrlProp" Target="../ctrlProps/ctrlProp339.xml"/><Relationship Id="rId175" Type="http://schemas.openxmlformats.org/officeDocument/2006/relationships/ctrlProp" Target="../ctrlProps/ctrlProp355.xml"/><Relationship Id="rId170" Type="http://schemas.openxmlformats.org/officeDocument/2006/relationships/ctrlProp" Target="../ctrlProps/ctrlProp350.xml"/><Relationship Id="rId16" Type="http://schemas.openxmlformats.org/officeDocument/2006/relationships/ctrlProp" Target="../ctrlProps/ctrlProp196.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37" Type="http://schemas.openxmlformats.org/officeDocument/2006/relationships/ctrlProp" Target="../ctrlProps/ctrlProp217.xml"/><Relationship Id="rId53" Type="http://schemas.openxmlformats.org/officeDocument/2006/relationships/ctrlProp" Target="../ctrlProps/ctrlProp233.xml"/><Relationship Id="rId58" Type="http://schemas.openxmlformats.org/officeDocument/2006/relationships/ctrlProp" Target="../ctrlProps/ctrlProp238.xml"/><Relationship Id="rId74" Type="http://schemas.openxmlformats.org/officeDocument/2006/relationships/ctrlProp" Target="../ctrlProps/ctrlProp254.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28" Type="http://schemas.openxmlformats.org/officeDocument/2006/relationships/ctrlProp" Target="../ctrlProps/ctrlProp308.xml"/><Relationship Id="rId144" Type="http://schemas.openxmlformats.org/officeDocument/2006/relationships/ctrlProp" Target="../ctrlProps/ctrlProp324.xml"/><Relationship Id="rId149" Type="http://schemas.openxmlformats.org/officeDocument/2006/relationships/ctrlProp" Target="../ctrlProps/ctrlProp329.xml"/><Relationship Id="rId5" Type="http://schemas.openxmlformats.org/officeDocument/2006/relationships/ctrlProp" Target="../ctrlProps/ctrlProp185.xml"/><Relationship Id="rId90" Type="http://schemas.openxmlformats.org/officeDocument/2006/relationships/ctrlProp" Target="../ctrlProps/ctrlProp270.xml"/><Relationship Id="rId95" Type="http://schemas.openxmlformats.org/officeDocument/2006/relationships/ctrlProp" Target="../ctrlProps/ctrlProp275.xml"/><Relationship Id="rId160" Type="http://schemas.openxmlformats.org/officeDocument/2006/relationships/ctrlProp" Target="../ctrlProps/ctrlProp340.xml"/><Relationship Id="rId165" Type="http://schemas.openxmlformats.org/officeDocument/2006/relationships/ctrlProp" Target="../ctrlProps/ctrlProp345.xml"/><Relationship Id="rId181" Type="http://schemas.openxmlformats.org/officeDocument/2006/relationships/ctrlProp" Target="../ctrlProps/ctrlProp361.xml"/><Relationship Id="rId22" Type="http://schemas.openxmlformats.org/officeDocument/2006/relationships/ctrlProp" Target="../ctrlProps/ctrlProp202.xml"/><Relationship Id="rId27" Type="http://schemas.openxmlformats.org/officeDocument/2006/relationships/ctrlProp" Target="../ctrlProps/ctrlProp207.xml"/><Relationship Id="rId43" Type="http://schemas.openxmlformats.org/officeDocument/2006/relationships/ctrlProp" Target="../ctrlProps/ctrlProp223.xml"/><Relationship Id="rId48" Type="http://schemas.openxmlformats.org/officeDocument/2006/relationships/ctrlProp" Target="../ctrlProps/ctrlProp228.xml"/><Relationship Id="rId64" Type="http://schemas.openxmlformats.org/officeDocument/2006/relationships/ctrlProp" Target="../ctrlProps/ctrlProp244.xml"/><Relationship Id="rId69" Type="http://schemas.openxmlformats.org/officeDocument/2006/relationships/ctrlProp" Target="../ctrlProps/ctrlProp249.xml"/><Relationship Id="rId113" Type="http://schemas.openxmlformats.org/officeDocument/2006/relationships/ctrlProp" Target="../ctrlProps/ctrlProp293.xml"/><Relationship Id="rId118" Type="http://schemas.openxmlformats.org/officeDocument/2006/relationships/ctrlProp" Target="../ctrlProps/ctrlProp298.xml"/><Relationship Id="rId134" Type="http://schemas.openxmlformats.org/officeDocument/2006/relationships/ctrlProp" Target="../ctrlProps/ctrlProp314.xml"/><Relationship Id="rId139" Type="http://schemas.openxmlformats.org/officeDocument/2006/relationships/ctrlProp" Target="../ctrlProps/ctrlProp319.xml"/><Relationship Id="rId80" Type="http://schemas.openxmlformats.org/officeDocument/2006/relationships/ctrlProp" Target="../ctrlProps/ctrlProp260.xml"/><Relationship Id="rId85" Type="http://schemas.openxmlformats.org/officeDocument/2006/relationships/ctrlProp" Target="../ctrlProps/ctrlProp265.xml"/><Relationship Id="rId150" Type="http://schemas.openxmlformats.org/officeDocument/2006/relationships/ctrlProp" Target="../ctrlProps/ctrlProp330.xml"/><Relationship Id="rId155" Type="http://schemas.openxmlformats.org/officeDocument/2006/relationships/ctrlProp" Target="../ctrlProps/ctrlProp335.xml"/><Relationship Id="rId171" Type="http://schemas.openxmlformats.org/officeDocument/2006/relationships/ctrlProp" Target="../ctrlProps/ctrlProp351.xml"/><Relationship Id="rId176" Type="http://schemas.openxmlformats.org/officeDocument/2006/relationships/ctrlProp" Target="../ctrlProps/ctrlProp356.xml"/><Relationship Id="rId12" Type="http://schemas.openxmlformats.org/officeDocument/2006/relationships/ctrlProp" Target="../ctrlProps/ctrlProp192.xml"/><Relationship Id="rId17" Type="http://schemas.openxmlformats.org/officeDocument/2006/relationships/ctrlProp" Target="../ctrlProps/ctrlProp197.xml"/><Relationship Id="rId33" Type="http://schemas.openxmlformats.org/officeDocument/2006/relationships/ctrlProp" Target="../ctrlProps/ctrlProp213.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08" Type="http://schemas.openxmlformats.org/officeDocument/2006/relationships/ctrlProp" Target="../ctrlProps/ctrlProp288.xml"/><Relationship Id="rId124" Type="http://schemas.openxmlformats.org/officeDocument/2006/relationships/ctrlProp" Target="../ctrlProps/ctrlProp304.xml"/><Relationship Id="rId129" Type="http://schemas.openxmlformats.org/officeDocument/2006/relationships/ctrlProp" Target="../ctrlProps/ctrlProp309.xml"/><Relationship Id="rId54" Type="http://schemas.openxmlformats.org/officeDocument/2006/relationships/ctrlProp" Target="../ctrlProps/ctrlProp234.xml"/><Relationship Id="rId70" Type="http://schemas.openxmlformats.org/officeDocument/2006/relationships/ctrlProp" Target="../ctrlProps/ctrlProp250.xml"/><Relationship Id="rId75" Type="http://schemas.openxmlformats.org/officeDocument/2006/relationships/ctrlProp" Target="../ctrlProps/ctrlProp255.xml"/><Relationship Id="rId91" Type="http://schemas.openxmlformats.org/officeDocument/2006/relationships/ctrlProp" Target="../ctrlProps/ctrlProp271.xml"/><Relationship Id="rId96" Type="http://schemas.openxmlformats.org/officeDocument/2006/relationships/ctrlProp" Target="../ctrlProps/ctrlProp276.xml"/><Relationship Id="rId140" Type="http://schemas.openxmlformats.org/officeDocument/2006/relationships/ctrlProp" Target="../ctrlProps/ctrlProp320.xml"/><Relationship Id="rId145" Type="http://schemas.openxmlformats.org/officeDocument/2006/relationships/ctrlProp" Target="../ctrlProps/ctrlProp325.xml"/><Relationship Id="rId161" Type="http://schemas.openxmlformats.org/officeDocument/2006/relationships/ctrlProp" Target="../ctrlProps/ctrlProp341.xml"/><Relationship Id="rId166" Type="http://schemas.openxmlformats.org/officeDocument/2006/relationships/ctrlProp" Target="../ctrlProps/ctrlProp346.xml"/><Relationship Id="rId182" Type="http://schemas.openxmlformats.org/officeDocument/2006/relationships/ctrlProp" Target="../ctrlProps/ctrlProp362.xml"/><Relationship Id="rId1" Type="http://schemas.openxmlformats.org/officeDocument/2006/relationships/printerSettings" Target="../printerSettings/printerSettings5.bin"/><Relationship Id="rId6" Type="http://schemas.openxmlformats.org/officeDocument/2006/relationships/ctrlProp" Target="../ctrlProps/ctrlProp186.xml"/><Relationship Id="rId23" Type="http://schemas.openxmlformats.org/officeDocument/2006/relationships/ctrlProp" Target="../ctrlProps/ctrlProp203.xml"/><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4" Type="http://schemas.openxmlformats.org/officeDocument/2006/relationships/ctrlProp" Target="../ctrlProps/ctrlProp184.xml"/><Relationship Id="rId9" Type="http://schemas.openxmlformats.org/officeDocument/2006/relationships/ctrlProp" Target="../ctrlProps/ctrlProp189.xml"/><Relationship Id="rId172" Type="http://schemas.openxmlformats.org/officeDocument/2006/relationships/ctrlProp" Target="../ctrlProps/ctrlProp352.xml"/><Relationship Id="rId180" Type="http://schemas.openxmlformats.org/officeDocument/2006/relationships/ctrlProp" Target="../ctrlProps/ctrlProp360.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fitToPage="1"/>
  </sheetPr>
  <dimension ref="A1:N261"/>
  <sheetViews>
    <sheetView showGridLines="0" tabSelected="1" topLeftCell="A33" zoomScale="90" zoomScaleNormal="90" workbookViewId="0">
      <selection activeCell="F19" sqref="F19:G19"/>
    </sheetView>
  </sheetViews>
  <sheetFormatPr defaultColWidth="6.33203125" defaultRowHeight="13.5" x14ac:dyDescent="0.15"/>
  <cols>
    <col min="1" max="1" width="6.6640625" style="311" customWidth="1"/>
    <col min="2" max="2" width="25.6640625" style="330" customWidth="1"/>
    <col min="3" max="3" width="31" style="330" customWidth="1"/>
    <col min="4" max="4" width="20.5" style="330" customWidth="1"/>
    <col min="5" max="5" width="40.6640625" style="330" customWidth="1"/>
    <col min="6" max="6" width="29" style="330" customWidth="1"/>
    <col min="7" max="7" width="26" style="330" customWidth="1"/>
    <col min="8" max="10" width="5.33203125" style="311" hidden="1" customWidth="1"/>
    <col min="11" max="11" width="38.6640625" style="319" customWidth="1"/>
    <col min="12" max="16384" width="6.33203125" style="311"/>
  </cols>
  <sheetData>
    <row r="1" spans="1:11" ht="57.75" customHeight="1" x14ac:dyDescent="0.15">
      <c r="A1" s="429" t="s">
        <v>315</v>
      </c>
    </row>
    <row r="2" spans="1:11" s="312" customFormat="1" ht="20.25" hidden="1" customHeight="1" x14ac:dyDescent="0.15">
      <c r="A2" s="347" t="s">
        <v>56</v>
      </c>
      <c r="B2" s="331"/>
      <c r="C2" s="1586"/>
      <c r="D2" s="1586"/>
      <c r="E2" s="1586"/>
      <c r="F2" s="1586"/>
      <c r="G2" s="331"/>
      <c r="K2" s="316"/>
    </row>
    <row r="3" spans="1:11" s="312" customFormat="1" ht="27" customHeight="1" x14ac:dyDescent="0.15">
      <c r="A3" s="347"/>
      <c r="B3" s="413"/>
      <c r="C3" s="1590" t="str">
        <f>'t1'!A1</f>
        <v>REGIONI ED AUTONOMIE LOCALI - anno 2023</v>
      </c>
      <c r="D3" s="1590"/>
      <c r="E3" s="1590"/>
      <c r="F3" s="1590"/>
      <c r="G3" s="331"/>
      <c r="K3" s="316"/>
    </row>
    <row r="4" spans="1:11" hidden="1" x14ac:dyDescent="0.15"/>
    <row r="5" spans="1:11" x14ac:dyDescent="0.15">
      <c r="E5" s="311"/>
    </row>
    <row r="6" spans="1:11" ht="18" customHeight="1" x14ac:dyDescent="0.15">
      <c r="B6" s="1565" t="s">
        <v>387</v>
      </c>
      <c r="C6" s="1566"/>
      <c r="D6" s="1566"/>
      <c r="E6" s="1566"/>
      <c r="F6" s="1566"/>
      <c r="G6" s="1567"/>
    </row>
    <row r="7" spans="1:11" ht="6" customHeight="1" x14ac:dyDescent="0.15"/>
    <row r="8" spans="1:11" ht="19.5" hidden="1" customHeight="1" x14ac:dyDescent="0.15">
      <c r="A8" s="348"/>
      <c r="B8" s="330" t="s">
        <v>259</v>
      </c>
      <c r="D8" s="332"/>
      <c r="E8" s="1571"/>
      <c r="F8" s="1572"/>
      <c r="G8" s="1574"/>
    </row>
    <row r="9" spans="1:11" ht="29.1" hidden="1" customHeight="1" x14ac:dyDescent="0.15">
      <c r="A9" s="348" t="s">
        <v>289</v>
      </c>
      <c r="B9" s="313" t="s">
        <v>260</v>
      </c>
      <c r="C9" s="313"/>
      <c r="D9" s="332"/>
      <c r="E9" s="1587"/>
      <c r="F9" s="1588"/>
      <c r="G9" s="1589"/>
      <c r="K9" s="925" t="str">
        <f>IF(LEN(E9)=0,"E' NECESSARIO INSERIRE IL CODICE FISCALE DELL'ENTE","")</f>
        <v>E' NECESSARIO INSERIRE IL CODICE FISCALE DELL'ENTE</v>
      </c>
    </row>
    <row r="10" spans="1:11" ht="29.1" customHeight="1" x14ac:dyDescent="0.15">
      <c r="A10" s="348"/>
      <c r="B10" s="313" t="s">
        <v>261</v>
      </c>
      <c r="C10" s="313"/>
      <c r="D10" s="332"/>
      <c r="E10" s="1571" t="s">
        <v>1409</v>
      </c>
      <c r="F10" s="1572"/>
      <c r="G10" s="1574"/>
      <c r="K10" s="925"/>
    </row>
    <row r="11" spans="1:11" ht="29.1" hidden="1" customHeight="1" x14ac:dyDescent="0.15">
      <c r="A11" s="348"/>
      <c r="B11" s="313" t="s">
        <v>262</v>
      </c>
      <c r="C11" s="313"/>
      <c r="D11" s="332"/>
      <c r="E11" s="1571"/>
      <c r="F11" s="1572"/>
      <c r="G11" s="1574"/>
      <c r="K11" s="925"/>
    </row>
    <row r="12" spans="1:11" ht="29.1" customHeight="1" x14ac:dyDescent="0.15">
      <c r="A12" s="348"/>
      <c r="B12" s="313" t="s">
        <v>263</v>
      </c>
      <c r="C12" s="313"/>
      <c r="D12" s="332"/>
      <c r="E12" s="1580" t="s">
        <v>1408</v>
      </c>
      <c r="F12" s="1581"/>
      <c r="G12" s="1582"/>
      <c r="K12" s="925"/>
    </row>
    <row r="13" spans="1:11" ht="29.1" hidden="1" customHeight="1" x14ac:dyDescent="0.15">
      <c r="A13" s="348" t="s">
        <v>289</v>
      </c>
      <c r="B13" s="313" t="s">
        <v>264</v>
      </c>
      <c r="C13" s="563"/>
      <c r="D13" s="564"/>
      <c r="E13" s="565"/>
      <c r="F13" s="566"/>
      <c r="G13" s="567"/>
      <c r="H13" s="481"/>
      <c r="I13" s="482"/>
      <c r="K13" s="924" t="str">
        <f>IF(AND(LEN(C13)&gt;0,LEN(D13)&gt;0,LEN(E13)&gt;0,LEN(F13)&gt;0,LEN(G13)&gt;0),"","E' NECESSARIO COMPILARE TUTTI I DATI DELL'INDIRIZZO")</f>
        <v>E' NECESSARIO COMPILARE TUTTI I DATI DELL'INDIRIZZO</v>
      </c>
    </row>
    <row r="14" spans="1:11" s="315" customFormat="1" ht="20.25" hidden="1" customHeight="1" x14ac:dyDescent="0.15">
      <c r="A14" s="348"/>
      <c r="B14" s="314"/>
      <c r="C14" s="333" t="s">
        <v>265</v>
      </c>
      <c r="D14" s="315" t="s">
        <v>304</v>
      </c>
      <c r="E14" s="333" t="s">
        <v>266</v>
      </c>
      <c r="F14" s="333" t="s">
        <v>335</v>
      </c>
      <c r="G14" s="333"/>
    </row>
    <row r="15" spans="1:11" s="450" customFormat="1" ht="29.1" customHeight="1" x14ac:dyDescent="0.15">
      <c r="A15" s="330"/>
      <c r="B15" s="313" t="s">
        <v>59</v>
      </c>
      <c r="D15" s="1568" t="s">
        <v>1410</v>
      </c>
      <c r="E15" s="1569"/>
      <c r="F15" s="1569"/>
      <c r="G15" s="1570"/>
      <c r="K15" s="926"/>
    </row>
    <row r="16" spans="1:11" ht="18" customHeight="1" x14ac:dyDescent="0.15">
      <c r="A16" s="348"/>
      <c r="B16" s="1565" t="s">
        <v>378</v>
      </c>
      <c r="C16" s="1566"/>
      <c r="D16" s="1566"/>
      <c r="E16" s="1566"/>
      <c r="F16" s="1566"/>
      <c r="G16" s="1567"/>
    </row>
    <row r="17" spans="1:11" s="316" customFormat="1" ht="15" customHeight="1" x14ac:dyDescent="0.15">
      <c r="A17" s="348"/>
      <c r="B17" s="334" t="s">
        <v>267</v>
      </c>
      <c r="C17" s="614"/>
      <c r="D17" s="614"/>
      <c r="E17" s="614"/>
      <c r="F17" s="614"/>
      <c r="G17" s="614"/>
    </row>
    <row r="18" spans="1:11" s="316" customFormat="1" ht="16.5" x14ac:dyDescent="0.15">
      <c r="A18" s="348"/>
      <c r="B18" s="335" t="s">
        <v>268</v>
      </c>
      <c r="C18" s="335"/>
      <c r="D18" s="335" t="s">
        <v>269</v>
      </c>
      <c r="E18" s="335"/>
      <c r="F18" s="336" t="s">
        <v>295</v>
      </c>
      <c r="G18" s="608"/>
    </row>
    <row r="19" spans="1:11" ht="22.5" customHeight="1" x14ac:dyDescent="0.15">
      <c r="A19" s="348"/>
      <c r="B19" s="1571" t="s">
        <v>1411</v>
      </c>
      <c r="C19" s="1572"/>
      <c r="D19" s="1571" t="s">
        <v>1412</v>
      </c>
      <c r="E19" s="1572"/>
      <c r="F19" s="1573" t="s">
        <v>1413</v>
      </c>
      <c r="G19" s="1574"/>
      <c r="K19" s="924"/>
    </row>
    <row r="20" spans="1:11" s="316" customFormat="1" ht="15" customHeight="1" x14ac:dyDescent="0.15">
      <c r="A20" s="348"/>
      <c r="B20" s="334" t="s">
        <v>270</v>
      </c>
      <c r="D20" s="335"/>
      <c r="E20" s="335"/>
      <c r="F20" s="614"/>
      <c r="G20" s="614"/>
    </row>
    <row r="21" spans="1:11" s="316" customFormat="1" ht="15" customHeight="1" x14ac:dyDescent="0.15">
      <c r="A21" s="348"/>
      <c r="B21" s="335" t="s">
        <v>268</v>
      </c>
      <c r="C21" s="335"/>
      <c r="D21" s="335" t="s">
        <v>269</v>
      </c>
      <c r="E21" s="335"/>
      <c r="F21" s="336" t="s">
        <v>295</v>
      </c>
      <c r="G21" s="609"/>
    </row>
    <row r="22" spans="1:11" ht="23.25" customHeight="1" x14ac:dyDescent="0.15">
      <c r="A22" s="348"/>
      <c r="B22" s="1559"/>
      <c r="C22" s="1560"/>
      <c r="D22" s="1559"/>
      <c r="E22" s="1560"/>
      <c r="F22" s="1559"/>
      <c r="G22" s="1560"/>
      <c r="K22" s="924" t="str">
        <f>IF(OR(LEN(B22)&gt;0,LEN(D22)&gt;0),IF(LEN(F22)=0,"E' NECESSARIO COMPILARE IL CAMPO E-MAIL"," ")," ")</f>
        <v xml:space="preserve"> </v>
      </c>
    </row>
    <row r="23" spans="1:11" ht="23.25" customHeight="1" x14ac:dyDescent="0.15">
      <c r="A23" s="348"/>
      <c r="B23" s="1559"/>
      <c r="C23" s="1560"/>
      <c r="D23" s="1559"/>
      <c r="E23" s="1560"/>
      <c r="F23" s="1559"/>
      <c r="G23" s="1560"/>
      <c r="K23" s="924" t="str">
        <f>IF(OR(LEN(B23)&gt;0,LEN(D23)&gt;0),IF(LEN(F23)=0,"E' NECESSARIO COMPILARE IL CAMPO E-MAIL"," ")," ")</f>
        <v xml:space="preserve"> </v>
      </c>
    </row>
    <row r="24" spans="1:11" ht="23.25" customHeight="1" x14ac:dyDescent="0.15">
      <c r="A24" s="348"/>
      <c r="B24" s="1559"/>
      <c r="C24" s="1560"/>
      <c r="D24" s="1559"/>
      <c r="E24" s="1560"/>
      <c r="F24" s="1559"/>
      <c r="G24" s="1560"/>
      <c r="K24" s="924" t="str">
        <f>IF(OR(LEN(B24)&gt;0,LEN(D24)&gt;0),IF(LEN(F24)=0,"E' NECESSARIO COMPILARE IL CAMPO E-MAIL"," ")," ")</f>
        <v xml:space="preserve"> </v>
      </c>
    </row>
    <row r="25" spans="1:11" ht="23.25" customHeight="1" x14ac:dyDescent="0.15">
      <c r="A25" s="348"/>
      <c r="B25" s="1559"/>
      <c r="C25" s="1560"/>
      <c r="D25" s="1559"/>
      <c r="E25" s="1560"/>
      <c r="F25" s="1559"/>
      <c r="G25" s="1560"/>
      <c r="K25" s="924" t="str">
        <f>IF(OR(LEN(B25)&gt;0,LEN(D25)&gt;0),IF(LEN(F25)=0,"E' NECESSARIO COMPILARE IL CAMPO E-MAIL"," ")," ")</f>
        <v xml:space="preserve"> </v>
      </c>
    </row>
    <row r="26" spans="1:11" ht="23.25" customHeight="1" x14ac:dyDescent="0.15">
      <c r="A26" s="348"/>
      <c r="B26" s="1559"/>
      <c r="C26" s="1560"/>
      <c r="D26" s="1559"/>
      <c r="E26" s="1560"/>
      <c r="F26" s="1559"/>
      <c r="G26" s="1560"/>
      <c r="K26" s="924" t="str">
        <f>IF(OR(LEN(B26)&gt;0,LEN(D26)&gt;0),IF(LEN(F26)=0,"E' NECESSARIO COMPILARE IL CAMPO E-MAIL"," ")," ")</f>
        <v xml:space="preserve"> </v>
      </c>
    </row>
    <row r="27" spans="1:11" ht="18" x14ac:dyDescent="0.15">
      <c r="A27" s="348"/>
      <c r="C27" s="337"/>
      <c r="D27" s="337"/>
      <c r="E27" s="332"/>
      <c r="F27" s="338"/>
      <c r="G27" s="338"/>
    </row>
    <row r="28" spans="1:11" ht="18" customHeight="1" x14ac:dyDescent="0.15">
      <c r="A28" s="348"/>
      <c r="B28" s="340" t="s">
        <v>271</v>
      </c>
      <c r="C28" s="339"/>
      <c r="D28" s="339"/>
      <c r="E28" s="341"/>
      <c r="F28" s="342"/>
      <c r="G28" s="342"/>
      <c r="H28" s="317"/>
    </row>
    <row r="29" spans="1:11" ht="13.5" customHeight="1" x14ac:dyDescent="0.15">
      <c r="A29" s="348"/>
      <c r="B29" s="339"/>
      <c r="C29" s="339"/>
      <c r="D29" s="339"/>
      <c r="E29" s="341"/>
      <c r="F29" s="341"/>
      <c r="G29" s="341"/>
      <c r="H29" s="317"/>
    </row>
    <row r="30" spans="1:11" ht="18" customHeight="1" x14ac:dyDescent="0.15">
      <c r="A30" s="348"/>
      <c r="B30" s="1565" t="s">
        <v>379</v>
      </c>
      <c r="C30" s="1566"/>
      <c r="D30" s="1566"/>
      <c r="E30" s="1566"/>
      <c r="F30" s="1566"/>
      <c r="G30" s="1567"/>
      <c r="H30" s="317"/>
    </row>
    <row r="31" spans="1:11" ht="8.1" customHeight="1" x14ac:dyDescent="0.15">
      <c r="A31" s="348"/>
      <c r="B31" s="343"/>
      <c r="E31" s="311"/>
    </row>
    <row r="32" spans="1:11" s="319" customFormat="1" ht="15.75" customHeight="1" x14ac:dyDescent="0.15">
      <c r="A32" s="348"/>
      <c r="B32" s="766" t="s">
        <v>615</v>
      </c>
      <c r="C32" s="766"/>
      <c r="D32" s="766" t="s">
        <v>616</v>
      </c>
      <c r="E32" s="766" t="s">
        <v>617</v>
      </c>
      <c r="F32" s="767" t="s">
        <v>618</v>
      </c>
      <c r="G32" s="311"/>
    </row>
    <row r="33" spans="1:11" ht="36" customHeight="1" x14ac:dyDescent="0.2">
      <c r="A33" s="348"/>
      <c r="B33" s="1563" t="s">
        <v>1406</v>
      </c>
      <c r="C33" s="1564"/>
      <c r="D33" s="564" t="s">
        <v>1407</v>
      </c>
      <c r="E33" s="568" t="s">
        <v>1408</v>
      </c>
      <c r="F33" s="569" t="s">
        <v>1409</v>
      </c>
      <c r="G33" s="311"/>
      <c r="K33" s="924" t="str">
        <f>IF(AND(LEN(B33)&gt;0,LEN(D33)&gt;0,LEN(E33)&gt;0,LEN(F33)&gt;0),"","COMPILARE TUTTI I DATI DEL RESPONSABILE CONTRASSEGNATI CON L'ASTERISCO")</f>
        <v/>
      </c>
    </row>
    <row r="34" spans="1:11" ht="20.25" hidden="1" customHeight="1" x14ac:dyDescent="0.2">
      <c r="A34" s="348"/>
      <c r="B34" s="1561"/>
      <c r="C34" s="1562"/>
      <c r="D34" s="623"/>
      <c r="E34" s="431"/>
      <c r="F34" s="625"/>
      <c r="G34" s="311"/>
    </row>
    <row r="35" spans="1:11" ht="18" customHeight="1" x14ac:dyDescent="0.15">
      <c r="A35" s="348"/>
      <c r="B35" s="313"/>
      <c r="C35" s="313"/>
      <c r="F35" s="311"/>
      <c r="G35" s="311"/>
    </row>
    <row r="36" spans="1:11" ht="18" customHeight="1" x14ac:dyDescent="0.15">
      <c r="A36" s="348"/>
      <c r="B36" s="1565" t="s">
        <v>514</v>
      </c>
      <c r="C36" s="1566"/>
      <c r="D36" s="1566"/>
      <c r="E36" s="1566"/>
      <c r="F36" s="1566"/>
      <c r="G36" s="1567"/>
      <c r="H36" s="317"/>
    </row>
    <row r="37" spans="1:11" ht="8.1" customHeight="1" x14ac:dyDescent="0.15">
      <c r="A37" s="348"/>
      <c r="B37" s="343"/>
      <c r="E37" s="311"/>
    </row>
    <row r="38" spans="1:11" s="319" customFormat="1" ht="15.75" customHeight="1" x14ac:dyDescent="0.15">
      <c r="A38" s="348"/>
      <c r="B38" s="318" t="s">
        <v>268</v>
      </c>
      <c r="C38" s="318"/>
      <c r="D38" s="318" t="s">
        <v>269</v>
      </c>
      <c r="E38" s="318" t="s">
        <v>295</v>
      </c>
      <c r="F38" s="319" t="s">
        <v>261</v>
      </c>
      <c r="G38" s="311"/>
    </row>
    <row r="39" spans="1:11" ht="23.25" customHeight="1" x14ac:dyDescent="0.2">
      <c r="A39" s="348"/>
      <c r="B39" s="1561"/>
      <c r="C39" s="1562"/>
      <c r="D39" s="623"/>
      <c r="E39" s="624"/>
      <c r="F39" s="625"/>
      <c r="G39" s="311"/>
      <c r="K39" s="924"/>
    </row>
    <row r="40" spans="1:11" ht="18" customHeight="1" x14ac:dyDescent="0.15">
      <c r="A40" s="348"/>
      <c r="B40" s="313"/>
      <c r="C40" s="313"/>
      <c r="F40" s="311"/>
      <c r="G40" s="311"/>
    </row>
    <row r="41" spans="1:11" ht="18" customHeight="1" x14ac:dyDescent="0.15">
      <c r="A41" s="348"/>
      <c r="B41" s="1565" t="s">
        <v>388</v>
      </c>
      <c r="C41" s="1566"/>
      <c r="D41" s="1566"/>
      <c r="E41" s="1566"/>
      <c r="F41" s="1566"/>
      <c r="G41" s="1567"/>
    </row>
    <row r="42" spans="1:11" ht="6" customHeight="1" x14ac:dyDescent="0.2">
      <c r="A42" s="348"/>
      <c r="B42" s="639"/>
      <c r="C42" s="639"/>
      <c r="D42" s="640"/>
      <c r="E42" s="640"/>
      <c r="F42" s="344"/>
      <c r="G42" s="344"/>
    </row>
    <row r="43" spans="1:11" ht="29.25" hidden="1" customHeight="1" x14ac:dyDescent="0.15">
      <c r="A43" s="348">
        <v>1</v>
      </c>
      <c r="B43" s="570" t="s">
        <v>274</v>
      </c>
      <c r="C43" s="570"/>
      <c r="D43" s="570"/>
      <c r="E43" s="570"/>
      <c r="F43" s="570"/>
      <c r="G43" s="570"/>
      <c r="H43" s="414"/>
      <c r="I43" s="414"/>
      <c r="J43" s="432"/>
      <c r="K43" s="924"/>
    </row>
    <row r="44" spans="1:11" ht="29.25" hidden="1" customHeight="1" x14ac:dyDescent="0.15">
      <c r="A44" s="348">
        <v>2</v>
      </c>
      <c r="B44" s="570" t="s">
        <v>274</v>
      </c>
      <c r="C44" s="570"/>
      <c r="D44" s="570"/>
      <c r="E44" s="570"/>
      <c r="F44" s="570"/>
      <c r="G44" s="570"/>
      <c r="H44" s="414"/>
      <c r="I44" s="414"/>
      <c r="J44" s="432"/>
      <c r="K44" s="924"/>
    </row>
    <row r="45" spans="1:11" ht="4.3499999999999996" hidden="1" customHeight="1" x14ac:dyDescent="0.15">
      <c r="A45" s="348"/>
      <c r="B45" s="570"/>
      <c r="C45" s="570"/>
      <c r="D45" s="570"/>
      <c r="E45" s="570"/>
      <c r="F45" s="570"/>
      <c r="G45" s="570"/>
      <c r="H45" s="414"/>
      <c r="I45" s="414"/>
      <c r="J45" s="432"/>
      <c r="K45" s="924"/>
    </row>
    <row r="46" spans="1:11" ht="15" hidden="1" customHeight="1" x14ac:dyDescent="0.15">
      <c r="A46" s="348"/>
      <c r="B46" s="570"/>
      <c r="C46" s="570"/>
      <c r="D46" s="570"/>
      <c r="E46" s="570"/>
      <c r="F46" s="570"/>
      <c r="G46" s="345"/>
      <c r="H46" s="414"/>
      <c r="I46" s="414"/>
      <c r="J46" s="432"/>
      <c r="K46" s="924"/>
    </row>
    <row r="47" spans="1:11" ht="29.25" hidden="1" customHeight="1" x14ac:dyDescent="0.15">
      <c r="A47" s="348" t="s">
        <v>297</v>
      </c>
      <c r="B47" s="570" t="s">
        <v>274</v>
      </c>
      <c r="C47" s="570"/>
      <c r="D47" s="570"/>
      <c r="E47" s="570"/>
      <c r="F47" s="570"/>
      <c r="G47" s="607"/>
      <c r="H47" s="414"/>
      <c r="I47" s="414"/>
      <c r="J47" s="432"/>
      <c r="K47" s="924"/>
    </row>
    <row r="48" spans="1:11" ht="4.3499999999999996" hidden="1" customHeight="1" x14ac:dyDescent="0.15">
      <c r="A48" s="348"/>
      <c r="B48" s="570"/>
      <c r="C48" s="570"/>
      <c r="D48" s="570"/>
      <c r="E48" s="570"/>
      <c r="F48" s="570"/>
      <c r="H48" s="414"/>
      <c r="I48" s="414"/>
      <c r="J48" s="432"/>
      <c r="K48" s="924"/>
    </row>
    <row r="49" spans="1:11" ht="15" hidden="1" customHeight="1" x14ac:dyDescent="0.15">
      <c r="A49" s="348"/>
      <c r="B49" s="570"/>
      <c r="C49" s="570"/>
      <c r="D49" s="570"/>
      <c r="E49" s="570"/>
      <c r="F49" s="570"/>
      <c r="G49" s="345"/>
      <c r="H49" s="414"/>
      <c r="I49" s="414"/>
      <c r="J49" s="432"/>
      <c r="K49" s="924"/>
    </row>
    <row r="50" spans="1:11" ht="29.25" hidden="1" customHeight="1" x14ac:dyDescent="0.15">
      <c r="A50" s="348" t="s">
        <v>298</v>
      </c>
      <c r="B50" s="570" t="s">
        <v>274</v>
      </c>
      <c r="C50" s="570"/>
      <c r="D50" s="570"/>
      <c r="E50" s="570"/>
      <c r="F50" s="570"/>
      <c r="G50" s="607"/>
      <c r="H50" s="414"/>
      <c r="I50" s="414"/>
      <c r="J50" s="432"/>
      <c r="K50" s="924"/>
    </row>
    <row r="51" spans="1:11" ht="4.3499999999999996" hidden="1" customHeight="1" x14ac:dyDescent="0.15">
      <c r="A51" s="348"/>
      <c r="B51" s="570"/>
      <c r="C51" s="570"/>
      <c r="D51" s="570"/>
      <c r="E51" s="570"/>
      <c r="F51" s="570"/>
      <c r="G51" s="661"/>
      <c r="H51" s="414"/>
      <c r="I51" s="414"/>
      <c r="J51" s="432"/>
      <c r="K51" s="924"/>
    </row>
    <row r="52" spans="1:11" ht="16.5" x14ac:dyDescent="0.2">
      <c r="A52" s="348"/>
      <c r="B52" s="311"/>
      <c r="C52" s="311"/>
      <c r="D52" s="640"/>
      <c r="E52" s="640"/>
      <c r="F52" s="344"/>
      <c r="G52" s="641" t="s">
        <v>276</v>
      </c>
    </row>
    <row r="53" spans="1:11" ht="27" customHeight="1" x14ac:dyDescent="0.15">
      <c r="A53" s="348">
        <v>5</v>
      </c>
      <c r="B53" s="1557" t="s">
        <v>505</v>
      </c>
      <c r="C53" s="1557"/>
      <c r="D53" s="1557"/>
      <c r="E53" s="1557"/>
      <c r="F53" s="1558"/>
      <c r="G53" s="510">
        <v>0</v>
      </c>
      <c r="K53" s="924" t="str">
        <f>IF(G53="","INSERIRE CAMPO OBBLIGATORIO",IF(G53=" ","INSERIRE NUMERO VALIDO",""))</f>
        <v/>
      </c>
    </row>
    <row r="54" spans="1:11" ht="4.5" customHeight="1" x14ac:dyDescent="0.15">
      <c r="A54" s="348"/>
      <c r="B54" s="320"/>
      <c r="C54" s="320"/>
      <c r="D54" s="600"/>
      <c r="E54" s="600"/>
      <c r="F54" s="600"/>
      <c r="G54" s="346"/>
    </row>
    <row r="55" spans="1:11" ht="16.5" x14ac:dyDescent="0.15">
      <c r="A55" s="348"/>
      <c r="B55" s="474"/>
      <c r="C55" s="474"/>
      <c r="D55" s="601"/>
      <c r="E55" s="601"/>
      <c r="F55" s="474"/>
      <c r="G55" s="345" t="s">
        <v>275</v>
      </c>
    </row>
    <row r="56" spans="1:11" ht="24" customHeight="1" x14ac:dyDescent="0.15">
      <c r="A56" s="348">
        <v>6</v>
      </c>
      <c r="B56" s="1557" t="s">
        <v>1230</v>
      </c>
      <c r="C56" s="1557"/>
      <c r="D56" s="1557"/>
      <c r="E56" s="1557"/>
      <c r="F56" s="1558"/>
      <c r="G56" s="765">
        <v>0</v>
      </c>
      <c r="K56" s="924" t="str">
        <f>IF(G56="","INSERIRE CAMPO OBBLIGATORIO",IF(G56=" ","INSERIRE NUMERO VALIDO",""))</f>
        <v/>
      </c>
    </row>
    <row r="57" spans="1:11" ht="4.5" customHeight="1" x14ac:dyDescent="0.15">
      <c r="A57" s="348"/>
      <c r="B57" s="320"/>
      <c r="C57" s="320"/>
      <c r="D57" s="601"/>
      <c r="E57" s="601"/>
      <c r="F57" s="474"/>
    </row>
    <row r="58" spans="1:11" ht="16.5" x14ac:dyDescent="0.15">
      <c r="A58" s="348"/>
      <c r="B58" s="474"/>
      <c r="C58" s="602"/>
      <c r="D58" s="603"/>
      <c r="E58" s="603"/>
      <c r="F58" s="604"/>
      <c r="G58" s="345" t="s">
        <v>275</v>
      </c>
    </row>
    <row r="59" spans="1:11" ht="24" customHeight="1" x14ac:dyDescent="0.15">
      <c r="A59" s="348">
        <v>7</v>
      </c>
      <c r="B59" s="1557" t="s">
        <v>1231</v>
      </c>
      <c r="C59" s="1557"/>
      <c r="D59" s="1557"/>
      <c r="E59" s="1557"/>
      <c r="F59" s="1558"/>
      <c r="G59" s="510">
        <v>0</v>
      </c>
      <c r="K59" s="924" t="str">
        <f>IF(G59="","INSERIRE CAMPO OBBLIGATORIO",IF(G59=" ","INSERIRE NUMERO VALIDO",""))</f>
        <v/>
      </c>
    </row>
    <row r="60" spans="1:11" ht="4.5" customHeight="1" x14ac:dyDescent="0.15">
      <c r="A60" s="348"/>
      <c r="B60" s="320"/>
      <c r="C60" s="320"/>
      <c r="D60" s="601"/>
      <c r="E60" s="601"/>
      <c r="F60" s="474"/>
      <c r="G60" s="330" t="s">
        <v>107</v>
      </c>
    </row>
    <row r="61" spans="1:11" ht="16.5" x14ac:dyDescent="0.15">
      <c r="A61" s="348"/>
      <c r="B61" s="474"/>
      <c r="C61" s="602"/>
      <c r="D61" s="603"/>
      <c r="E61" s="603"/>
      <c r="F61" s="604"/>
      <c r="G61" s="345" t="s">
        <v>275</v>
      </c>
    </row>
    <row r="62" spans="1:11" ht="24" customHeight="1" x14ac:dyDescent="0.15">
      <c r="A62" s="348">
        <v>8</v>
      </c>
      <c r="B62" s="1557" t="s">
        <v>444</v>
      </c>
      <c r="C62" s="1557"/>
      <c r="D62" s="1557"/>
      <c r="E62" s="1557"/>
      <c r="F62" s="1558"/>
      <c r="G62" s="510">
        <v>0</v>
      </c>
      <c r="K62" s="924" t="str">
        <f>IF(G62="","INSERIRE CAMPO OBBLIGATORIO",IF(G62=" ","INSERIRE NUMERO VALIDO",""))</f>
        <v/>
      </c>
    </row>
    <row r="63" spans="1:11" ht="4.5" customHeight="1" x14ac:dyDescent="0.15">
      <c r="A63" s="348"/>
      <c r="B63" s="320"/>
      <c r="C63" s="320"/>
      <c r="D63" s="601"/>
      <c r="E63" s="601"/>
      <c r="F63" s="474"/>
      <c r="G63" s="330" t="s">
        <v>107</v>
      </c>
    </row>
    <row r="64" spans="1:11" ht="15" hidden="1" customHeight="1" x14ac:dyDescent="0.15">
      <c r="A64" s="468"/>
      <c r="B64" s="320"/>
      <c r="C64" s="320"/>
      <c r="D64" s="601"/>
      <c r="E64" s="601"/>
      <c r="F64" s="474"/>
      <c r="G64"/>
      <c r="H64"/>
      <c r="I64" s="475"/>
      <c r="J64" s="475"/>
    </row>
    <row r="65" spans="1:11" ht="15" hidden="1" customHeight="1" x14ac:dyDescent="0.15">
      <c r="A65" s="468"/>
      <c r="B65" s="320"/>
      <c r="C65" s="320"/>
      <c r="D65" s="601"/>
      <c r="E65" s="601"/>
      <c r="F65" s="474"/>
      <c r="G65"/>
      <c r="H65"/>
      <c r="I65" s="465"/>
      <c r="J65" s="475"/>
    </row>
    <row r="66" spans="1:11" ht="15" hidden="1" customHeight="1" x14ac:dyDescent="0.15">
      <c r="A66" s="468"/>
      <c r="B66" s="320"/>
      <c r="C66" s="320"/>
      <c r="D66" s="601"/>
      <c r="E66" s="601"/>
      <c r="F66" s="474"/>
      <c r="G66"/>
      <c r="H66"/>
      <c r="I66" s="465"/>
      <c r="J66" s="475"/>
    </row>
    <row r="67" spans="1:11" ht="15" hidden="1" customHeight="1" x14ac:dyDescent="0.15">
      <c r="A67" s="468"/>
      <c r="B67" s="320"/>
      <c r="C67" s="320"/>
      <c r="D67" s="601"/>
      <c r="E67" s="601"/>
      <c r="F67" s="474"/>
      <c r="G67"/>
      <c r="H67"/>
      <c r="I67" s="465"/>
      <c r="J67" s="475"/>
    </row>
    <row r="68" spans="1:11" ht="15" hidden="1" customHeight="1" x14ac:dyDescent="0.15">
      <c r="A68" s="468"/>
      <c r="B68" s="320"/>
      <c r="C68" s="320"/>
      <c r="D68" s="601"/>
      <c r="E68" s="601"/>
      <c r="F68" s="474"/>
      <c r="G68"/>
      <c r="H68"/>
      <c r="I68" s="465"/>
      <c r="J68" s="475"/>
    </row>
    <row r="69" spans="1:11" ht="15" hidden="1" customHeight="1" x14ac:dyDescent="0.15">
      <c r="A69" s="468"/>
      <c r="B69" s="320"/>
      <c r="C69" s="320"/>
      <c r="D69" s="601"/>
      <c r="E69" s="601"/>
      <c r="F69" s="474"/>
      <c r="G69"/>
      <c r="H69"/>
      <c r="I69" s="465"/>
      <c r="J69" s="475"/>
    </row>
    <row r="70" spans="1:11" ht="10.35" hidden="1" customHeight="1" x14ac:dyDescent="0.15">
      <c r="A70" s="348"/>
      <c r="B70" s="320"/>
      <c r="C70" s="320"/>
      <c r="D70" s="601"/>
      <c r="E70" s="601"/>
      <c r="F70" s="474"/>
      <c r="G70" s="499"/>
    </row>
    <row r="71" spans="1:11" ht="10.35" hidden="1" customHeight="1" x14ac:dyDescent="0.15">
      <c r="A71" s="348"/>
      <c r="B71" s="320"/>
      <c r="C71" s="320"/>
      <c r="D71" s="601"/>
      <c r="E71" s="601"/>
      <c r="F71" s="474"/>
      <c r="G71" s="499"/>
    </row>
    <row r="72" spans="1:11" ht="10.35" hidden="1" customHeight="1" x14ac:dyDescent="0.15">
      <c r="A72" s="348"/>
      <c r="B72" s="320"/>
      <c r="C72" s="320"/>
      <c r="D72" s="601"/>
      <c r="E72" s="601"/>
      <c r="F72" s="474"/>
      <c r="G72" s="499"/>
    </row>
    <row r="73" spans="1:11" ht="10.35" hidden="1" customHeight="1" x14ac:dyDescent="0.15">
      <c r="A73" s="348"/>
      <c r="B73" s="320"/>
      <c r="C73" s="320"/>
      <c r="D73" s="601"/>
      <c r="E73" s="601"/>
      <c r="F73" s="474"/>
      <c r="G73" s="499"/>
    </row>
    <row r="74" spans="1:11" ht="10.35" hidden="1" customHeight="1" x14ac:dyDescent="0.15">
      <c r="A74" s="348"/>
      <c r="B74" s="320"/>
      <c r="C74" s="320"/>
      <c r="D74" s="601"/>
      <c r="E74" s="601"/>
      <c r="F74" s="474"/>
      <c r="G74" s="499"/>
    </row>
    <row r="75" spans="1:11" ht="10.35" hidden="1" customHeight="1" x14ac:dyDescent="0.15">
      <c r="A75" s="348"/>
      <c r="B75" s="320"/>
      <c r="C75" s="320"/>
      <c r="D75" s="601"/>
      <c r="E75" s="601"/>
      <c r="F75" s="474"/>
      <c r="G75" s="499"/>
    </row>
    <row r="76" spans="1:11" ht="10.35" hidden="1" customHeight="1" x14ac:dyDescent="0.15">
      <c r="A76" s="348"/>
      <c r="B76" s="320"/>
      <c r="C76" s="320"/>
      <c r="D76" s="601"/>
      <c r="E76" s="601"/>
      <c r="F76" s="474"/>
      <c r="G76" s="499"/>
    </row>
    <row r="77" spans="1:11" ht="10.35" hidden="1" customHeight="1" x14ac:dyDescent="0.15">
      <c r="A77" s="348"/>
      <c r="B77" s="320"/>
      <c r="C77" s="320"/>
      <c r="D77" s="601"/>
      <c r="E77" s="601"/>
      <c r="F77" s="474"/>
      <c r="G77" s="499"/>
    </row>
    <row r="78" spans="1:11" ht="10.35" hidden="1" customHeight="1" x14ac:dyDescent="0.15">
      <c r="A78" s="348"/>
      <c r="B78" s="320"/>
      <c r="C78" s="320"/>
      <c r="D78" s="601"/>
      <c r="E78" s="601"/>
      <c r="F78" s="474"/>
      <c r="G78" s="499"/>
    </row>
    <row r="79" spans="1:11" ht="10.35" hidden="1" customHeight="1" x14ac:dyDescent="0.15">
      <c r="A79" s="348"/>
      <c r="B79" s="320"/>
      <c r="C79" s="320"/>
      <c r="D79" s="601"/>
      <c r="E79" s="601"/>
      <c r="F79" s="474"/>
      <c r="G79" s="466"/>
      <c r="K79" s="924"/>
    </row>
    <row r="80" spans="1:11" ht="17.25" hidden="1" customHeight="1" x14ac:dyDescent="0.15">
      <c r="A80" s="348"/>
      <c r="B80" s="320"/>
      <c r="C80" s="320"/>
      <c r="D80" s="601"/>
      <c r="E80" s="601"/>
      <c r="F80" s="474"/>
    </row>
    <row r="81" spans="1:11" ht="16.5" x14ac:dyDescent="0.15">
      <c r="A81" s="348"/>
      <c r="B81" s="474"/>
      <c r="C81" s="602"/>
      <c r="D81" s="603"/>
      <c r="E81" s="603"/>
      <c r="F81" s="604"/>
      <c r="G81" s="345" t="s">
        <v>363</v>
      </c>
    </row>
    <row r="82" spans="1:11" ht="27" customHeight="1" x14ac:dyDescent="0.15">
      <c r="A82" s="348">
        <v>9</v>
      </c>
      <c r="B82" s="1557" t="s">
        <v>445</v>
      </c>
      <c r="C82" s="1557"/>
      <c r="D82" s="1557"/>
      <c r="E82" s="1557"/>
      <c r="F82" s="1558"/>
      <c r="G82" s="510">
        <v>11</v>
      </c>
      <c r="K82" s="924"/>
    </row>
    <row r="83" spans="1:11" ht="5.25" customHeight="1" x14ac:dyDescent="0.15">
      <c r="A83" s="348"/>
      <c r="B83" s="428"/>
      <c r="C83" s="428"/>
      <c r="D83" s="428"/>
      <c r="E83" s="428"/>
      <c r="F83" s="428"/>
      <c r="K83" s="924"/>
    </row>
    <row r="84" spans="1:11" ht="16.5" hidden="1" x14ac:dyDescent="0.15">
      <c r="A84" s="348"/>
      <c r="B84" s="474"/>
      <c r="C84" s="602"/>
      <c r="D84" s="603"/>
      <c r="E84" s="603"/>
      <c r="F84" s="604"/>
      <c r="G84" s="345"/>
    </row>
    <row r="85" spans="1:11" ht="27" hidden="1" customHeight="1" x14ac:dyDescent="0.15">
      <c r="A85" s="348">
        <v>10</v>
      </c>
      <c r="B85" s="1557" t="s">
        <v>274</v>
      </c>
      <c r="C85" s="1557"/>
      <c r="D85" s="1557"/>
      <c r="E85" s="1557"/>
      <c r="F85" s="1558"/>
      <c r="G85" s="607"/>
      <c r="K85" s="924"/>
    </row>
    <row r="86" spans="1:11" ht="5.25" hidden="1" customHeight="1" x14ac:dyDescent="0.15">
      <c r="A86" s="348"/>
      <c r="B86" s="428"/>
      <c r="C86" s="428"/>
      <c r="D86" s="428"/>
      <c r="E86" s="428"/>
      <c r="F86" s="428"/>
      <c r="K86" s="924"/>
    </row>
    <row r="87" spans="1:11" ht="16.5" hidden="1" x14ac:dyDescent="0.15">
      <c r="A87" s="348"/>
      <c r="B87" s="474"/>
      <c r="C87" s="602"/>
      <c r="D87" s="603"/>
      <c r="E87" s="603"/>
      <c r="F87" s="604"/>
      <c r="G87" s="345"/>
    </row>
    <row r="88" spans="1:11" ht="27" hidden="1" customHeight="1" x14ac:dyDescent="0.15">
      <c r="A88" s="348">
        <v>11</v>
      </c>
      <c r="B88" s="1557" t="s">
        <v>274</v>
      </c>
      <c r="C88" s="1557"/>
      <c r="D88" s="1557"/>
      <c r="E88" s="1557"/>
      <c r="F88" s="1558"/>
      <c r="G88" s="607"/>
      <c r="K88" s="924"/>
    </row>
    <row r="89" spans="1:11" ht="5.25" hidden="1" customHeight="1" x14ac:dyDescent="0.15">
      <c r="A89" s="348"/>
      <c r="B89" s="428"/>
      <c r="C89" s="428"/>
      <c r="D89" s="428"/>
      <c r="E89" s="428"/>
      <c r="F89" s="428"/>
      <c r="K89" s="924"/>
    </row>
    <row r="90" spans="1:11" ht="15" hidden="1" x14ac:dyDescent="0.15">
      <c r="A90" s="599"/>
      <c r="B90" s="474"/>
      <c r="C90" s="602"/>
      <c r="D90" s="603"/>
      <c r="E90" s="603"/>
      <c r="F90" s="604"/>
      <c r="G90" s="345"/>
    </row>
    <row r="91" spans="1:11" ht="27" hidden="1" customHeight="1" x14ac:dyDescent="0.15">
      <c r="A91" s="348">
        <v>12</v>
      </c>
      <c r="B91" s="1557" t="s">
        <v>274</v>
      </c>
      <c r="C91" s="1557"/>
      <c r="D91" s="1557"/>
      <c r="E91" s="1557"/>
      <c r="F91" s="1558"/>
      <c r="G91" s="607"/>
      <c r="K91" s="924"/>
    </row>
    <row r="92" spans="1:11" ht="4.5" hidden="1" customHeight="1" x14ac:dyDescent="0.15">
      <c r="A92" s="348"/>
      <c r="B92" s="428"/>
      <c r="C92" s="428"/>
      <c r="D92" s="428"/>
      <c r="E92" s="428"/>
      <c r="F92" s="428"/>
      <c r="G92" s="428"/>
      <c r="K92" s="924"/>
    </row>
    <row r="93" spans="1:11" ht="16.5" hidden="1" x14ac:dyDescent="0.15">
      <c r="A93" s="348"/>
      <c r="B93" s="474"/>
      <c r="C93" s="602"/>
      <c r="D93" s="603"/>
      <c r="E93" s="603"/>
      <c r="F93" s="604"/>
      <c r="G93" s="345"/>
    </row>
    <row r="94" spans="1:11" ht="27" hidden="1" customHeight="1" x14ac:dyDescent="0.15">
      <c r="A94" s="348">
        <v>13</v>
      </c>
      <c r="B94" s="1557" t="s">
        <v>274</v>
      </c>
      <c r="C94" s="1557"/>
      <c r="D94" s="1557"/>
      <c r="E94" s="1557"/>
      <c r="F94" s="1558"/>
      <c r="G94" s="607"/>
      <c r="K94" s="924"/>
    </row>
    <row r="95" spans="1:11" ht="4.5" hidden="1" customHeight="1" x14ac:dyDescent="0.15">
      <c r="A95" s="348"/>
      <c r="B95" s="428"/>
      <c r="C95" s="428"/>
      <c r="D95" s="428"/>
      <c r="E95" s="428"/>
      <c r="F95" s="428"/>
      <c r="G95" s="428"/>
      <c r="K95" s="924"/>
    </row>
    <row r="96" spans="1:11" ht="16.5" hidden="1" x14ac:dyDescent="0.15">
      <c r="A96" s="348"/>
      <c r="B96" s="474"/>
      <c r="C96" s="602"/>
      <c r="D96" s="603"/>
      <c r="E96" s="603"/>
      <c r="F96" s="604"/>
      <c r="G96" s="345"/>
    </row>
    <row r="97" spans="1:11" ht="27" hidden="1" customHeight="1" x14ac:dyDescent="0.15">
      <c r="A97" s="348">
        <v>30</v>
      </c>
      <c r="B97" s="1557" t="s">
        <v>274</v>
      </c>
      <c r="C97" s="1557"/>
      <c r="D97" s="1557"/>
      <c r="E97" s="1557"/>
      <c r="F97" s="1558"/>
      <c r="G97" s="607"/>
      <c r="K97" s="924"/>
    </row>
    <row r="98" spans="1:11" ht="4.5" hidden="1" customHeight="1" x14ac:dyDescent="0.15">
      <c r="A98" s="348"/>
      <c r="B98" s="428"/>
      <c r="C98" s="428"/>
      <c r="D98" s="428"/>
      <c r="E98" s="428"/>
      <c r="F98" s="428"/>
      <c r="G98" s="428"/>
      <c r="K98" s="924"/>
    </row>
    <row r="99" spans="1:11" ht="16.5" x14ac:dyDescent="0.15">
      <c r="A99" s="348"/>
      <c r="B99" s="474"/>
      <c r="C99" s="602"/>
      <c r="D99" s="603"/>
      <c r="E99" s="603"/>
      <c r="F99" s="604"/>
      <c r="G99" s="345" t="s">
        <v>276</v>
      </c>
    </row>
    <row r="100" spans="1:11" ht="27" customHeight="1" x14ac:dyDescent="0.15">
      <c r="A100" s="348">
        <v>31</v>
      </c>
      <c r="B100" s="1557" t="s">
        <v>506</v>
      </c>
      <c r="C100" s="1557"/>
      <c r="D100" s="1557"/>
      <c r="E100" s="1557"/>
      <c r="F100" s="1558"/>
      <c r="G100" s="510"/>
      <c r="K100" s="924"/>
    </row>
    <row r="101" spans="1:11" ht="4.5" customHeight="1" x14ac:dyDescent="0.15">
      <c r="A101" s="348"/>
      <c r="B101" s="428"/>
      <c r="C101" s="428"/>
      <c r="D101" s="428"/>
      <c r="E101" s="428"/>
      <c r="F101" s="428"/>
      <c r="G101" s="428"/>
      <c r="K101" s="924"/>
    </row>
    <row r="102" spans="1:11" ht="16.5" x14ac:dyDescent="0.15">
      <c r="A102" s="348"/>
      <c r="B102" s="474"/>
      <c r="C102" s="602"/>
      <c r="D102" s="603"/>
      <c r="E102" s="603"/>
      <c r="F102" s="604"/>
      <c r="G102" s="345" t="s">
        <v>276</v>
      </c>
    </row>
    <row r="103" spans="1:11" ht="27" customHeight="1" x14ac:dyDescent="0.15">
      <c r="A103" s="348">
        <v>32</v>
      </c>
      <c r="B103" s="1557" t="s">
        <v>1232</v>
      </c>
      <c r="C103" s="1557"/>
      <c r="D103" s="1557"/>
      <c r="E103" s="1557"/>
      <c r="F103" s="1558"/>
      <c r="G103" s="510"/>
      <c r="K103" s="924"/>
    </row>
    <row r="104" spans="1:11" ht="4.5" customHeight="1" x14ac:dyDescent="0.15">
      <c r="A104" s="348"/>
      <c r="B104" s="428"/>
      <c r="C104" s="428"/>
      <c r="D104" s="428"/>
      <c r="E104" s="428"/>
      <c r="F104" s="428"/>
      <c r="G104" s="428"/>
      <c r="K104" s="924"/>
    </row>
    <row r="105" spans="1:11" ht="16.5" x14ac:dyDescent="0.15">
      <c r="A105" s="348"/>
      <c r="B105" s="474"/>
      <c r="C105" s="602"/>
      <c r="D105" s="603"/>
      <c r="E105" s="603"/>
      <c r="F105" s="604"/>
      <c r="G105" s="345" t="s">
        <v>276</v>
      </c>
    </row>
    <row r="106" spans="1:11" ht="27" customHeight="1" x14ac:dyDescent="0.15">
      <c r="A106" s="348">
        <v>33</v>
      </c>
      <c r="B106" s="1557" t="s">
        <v>507</v>
      </c>
      <c r="C106" s="1557"/>
      <c r="D106" s="1557"/>
      <c r="E106" s="1557"/>
      <c r="F106" s="1558"/>
      <c r="G106" s="510"/>
      <c r="K106" s="924"/>
    </row>
    <row r="107" spans="1:11" ht="4.5" customHeight="1" x14ac:dyDescent="0.15">
      <c r="A107" s="348"/>
      <c r="B107" s="428"/>
      <c r="C107" s="428"/>
      <c r="D107" s="428"/>
      <c r="E107" s="428"/>
      <c r="F107" s="428"/>
      <c r="G107" s="428"/>
      <c r="K107" s="924"/>
    </row>
    <row r="108" spans="1:11" ht="16.5" x14ac:dyDescent="0.15">
      <c r="A108" s="348"/>
      <c r="B108" s="474"/>
      <c r="C108" s="602"/>
      <c r="D108" s="603"/>
      <c r="E108" s="603"/>
      <c r="F108" s="604"/>
      <c r="G108" s="345" t="s">
        <v>276</v>
      </c>
    </row>
    <row r="109" spans="1:11" ht="27" customHeight="1" x14ac:dyDescent="0.15">
      <c r="A109" s="348">
        <v>34</v>
      </c>
      <c r="B109" s="1557" t="s">
        <v>508</v>
      </c>
      <c r="C109" s="1557"/>
      <c r="D109" s="1557"/>
      <c r="E109" s="1557"/>
      <c r="F109" s="1558"/>
      <c r="G109" s="510"/>
      <c r="K109" s="924"/>
    </row>
    <row r="110" spans="1:11" ht="4.5" customHeight="1" x14ac:dyDescent="0.15">
      <c r="A110" s="348"/>
      <c r="B110" s="428"/>
      <c r="C110" s="428"/>
      <c r="D110" s="428"/>
      <c r="E110" s="428"/>
      <c r="F110" s="428"/>
      <c r="G110" s="428"/>
      <c r="K110" s="924"/>
    </row>
    <row r="111" spans="1:11" ht="16.5" x14ac:dyDescent="0.15">
      <c r="A111" s="348"/>
      <c r="B111" s="474"/>
      <c r="C111" s="602"/>
      <c r="D111" s="603"/>
      <c r="E111" s="603"/>
      <c r="F111" s="604"/>
      <c r="G111" s="345" t="s">
        <v>276</v>
      </c>
    </row>
    <row r="112" spans="1:11" ht="27" customHeight="1" x14ac:dyDescent="0.15">
      <c r="A112" s="348">
        <v>35</v>
      </c>
      <c r="B112" s="1600" t="s">
        <v>597</v>
      </c>
      <c r="C112" s="1600"/>
      <c r="D112" s="1600"/>
      <c r="E112" s="1600"/>
      <c r="F112" s="1600"/>
      <c r="G112" s="510"/>
      <c r="K112" s="924"/>
    </row>
    <row r="113" spans="1:11" ht="4.5" customHeight="1" x14ac:dyDescent="0.15">
      <c r="A113" s="348"/>
      <c r="B113" s="428"/>
      <c r="C113" s="428"/>
      <c r="D113" s="428"/>
      <c r="E113" s="428"/>
      <c r="F113" s="428"/>
      <c r="G113" s="428"/>
      <c r="K113" s="924"/>
    </row>
    <row r="114" spans="1:11" ht="16.5" x14ac:dyDescent="0.15">
      <c r="A114" s="348"/>
      <c r="B114" s="474"/>
      <c r="C114" s="602"/>
      <c r="D114" s="603"/>
      <c r="E114" s="603"/>
      <c r="F114" s="604"/>
      <c r="G114" s="345" t="s">
        <v>276</v>
      </c>
    </row>
    <row r="115" spans="1:11" ht="27" customHeight="1" x14ac:dyDescent="0.15">
      <c r="A115" s="348">
        <v>36</v>
      </c>
      <c r="B115" s="1600" t="s">
        <v>598</v>
      </c>
      <c r="C115" s="1600"/>
      <c r="D115" s="1600"/>
      <c r="E115" s="1600"/>
      <c r="F115" s="1600"/>
      <c r="G115" s="510"/>
      <c r="K115" s="924"/>
    </row>
    <row r="116" spans="1:11" ht="4.5" customHeight="1" x14ac:dyDescent="0.15">
      <c r="A116" s="348"/>
      <c r="B116" s="428"/>
      <c r="C116" s="428"/>
      <c r="D116" s="428"/>
      <c r="E116" s="428"/>
      <c r="F116" s="428"/>
      <c r="G116" s="428"/>
      <c r="K116" s="924"/>
    </row>
    <row r="117" spans="1:11" ht="16.5" x14ac:dyDescent="0.15">
      <c r="A117" s="348"/>
      <c r="B117" s="703"/>
      <c r="C117" s="703"/>
      <c r="D117" s="703"/>
      <c r="E117" s="703"/>
      <c r="F117" s="703"/>
      <c r="G117" s="345" t="s">
        <v>276</v>
      </c>
    </row>
    <row r="118" spans="1:11" ht="27.6" customHeight="1" x14ac:dyDescent="0.15">
      <c r="A118" s="348">
        <v>37</v>
      </c>
      <c r="B118" s="1600" t="s">
        <v>1197</v>
      </c>
      <c r="C118" s="1600"/>
      <c r="D118" s="1600"/>
      <c r="E118" s="1600"/>
      <c r="F118" s="1600"/>
      <c r="G118" s="510"/>
      <c r="K118" s="924"/>
    </row>
    <row r="119" spans="1:11" ht="4.5" customHeight="1" x14ac:dyDescent="0.15">
      <c r="A119" s="348"/>
      <c r="B119" s="428"/>
      <c r="C119" s="428"/>
      <c r="D119" s="428"/>
      <c r="E119" s="428"/>
      <c r="F119" s="428"/>
      <c r="G119" s="428"/>
      <c r="K119" s="924"/>
    </row>
    <row r="120" spans="1:11" ht="16.5" x14ac:dyDescent="0.15">
      <c r="A120" s="348"/>
      <c r="B120" s="474"/>
      <c r="C120" s="602"/>
      <c r="D120" s="603"/>
      <c r="E120" s="603"/>
      <c r="F120" s="604"/>
      <c r="G120" s="641" t="s">
        <v>363</v>
      </c>
    </row>
    <row r="121" spans="1:11" ht="27" customHeight="1" x14ac:dyDescent="0.15">
      <c r="A121" s="348">
        <v>38</v>
      </c>
      <c r="B121" s="1557" t="s">
        <v>627</v>
      </c>
      <c r="C121" s="1557"/>
      <c r="D121" s="1557"/>
      <c r="E121" s="1557"/>
      <c r="F121" s="1558"/>
      <c r="G121" s="795"/>
      <c r="K121" s="924"/>
    </row>
    <row r="122" spans="1:11" ht="4.5" customHeight="1" x14ac:dyDescent="0.15">
      <c r="A122" s="348"/>
      <c r="B122" s="428"/>
      <c r="C122" s="428"/>
      <c r="D122" s="428"/>
      <c r="E122" s="428"/>
      <c r="F122" s="428"/>
      <c r="G122" s="428"/>
      <c r="K122" s="924"/>
    </row>
    <row r="123" spans="1:11" ht="16.5" x14ac:dyDescent="0.15">
      <c r="A123" s="348"/>
      <c r="B123" s="474"/>
      <c r="C123" s="602"/>
      <c r="D123" s="603"/>
      <c r="E123" s="603"/>
      <c r="F123" s="604"/>
      <c r="G123" s="641" t="s">
        <v>363</v>
      </c>
    </row>
    <row r="124" spans="1:11" ht="27" customHeight="1" x14ac:dyDescent="0.15">
      <c r="A124" s="348">
        <v>39</v>
      </c>
      <c r="B124" s="1557" t="s">
        <v>626</v>
      </c>
      <c r="C124" s="1557"/>
      <c r="D124" s="1557"/>
      <c r="E124" s="1557"/>
      <c r="F124" s="1558"/>
      <c r="G124" s="795"/>
      <c r="K124" s="924"/>
    </row>
    <row r="125" spans="1:11" ht="4.5" customHeight="1" x14ac:dyDescent="0.15">
      <c r="A125" s="348"/>
      <c r="B125" s="428"/>
      <c r="C125" s="428"/>
      <c r="D125" s="428"/>
      <c r="E125" s="428"/>
      <c r="F125" s="428"/>
      <c r="G125" s="428"/>
      <c r="K125" s="924"/>
    </row>
    <row r="126" spans="1:11" ht="16.5" x14ac:dyDescent="0.15">
      <c r="A126" s="348"/>
      <c r="B126" s="474"/>
      <c r="C126" s="602"/>
      <c r="D126" s="603"/>
      <c r="E126" s="603"/>
      <c r="F126" s="604"/>
      <c r="G126" s="641" t="s">
        <v>363</v>
      </c>
    </row>
    <row r="127" spans="1:11" ht="27" customHeight="1" x14ac:dyDescent="0.15">
      <c r="A127" s="348">
        <v>40</v>
      </c>
      <c r="B127" s="1557" t="s">
        <v>1198</v>
      </c>
      <c r="C127" s="1557"/>
      <c r="D127" s="1557"/>
      <c r="E127" s="1557"/>
      <c r="F127" s="1558"/>
      <c r="G127" s="795"/>
      <c r="K127" s="924"/>
    </row>
    <row r="128" spans="1:11" ht="4.5" customHeight="1" x14ac:dyDescent="0.15">
      <c r="A128" s="348"/>
      <c r="B128" s="428"/>
      <c r="C128" s="428"/>
      <c r="D128" s="428"/>
      <c r="E128" s="428"/>
      <c r="F128" s="428"/>
      <c r="G128" s="428"/>
      <c r="K128" s="924"/>
    </row>
    <row r="129" spans="1:11" ht="16.5" hidden="1" x14ac:dyDescent="0.15">
      <c r="A129" s="348"/>
      <c r="B129" s="474"/>
      <c r="C129" s="602"/>
      <c r="D129" s="603"/>
      <c r="E129" s="603"/>
      <c r="F129" s="604"/>
      <c r="G129" s="345"/>
    </row>
    <row r="130" spans="1:11" ht="27" hidden="1" customHeight="1" x14ac:dyDescent="0.15">
      <c r="A130" s="348">
        <v>41</v>
      </c>
      <c r="B130" s="1557" t="s">
        <v>274</v>
      </c>
      <c r="C130" s="1557"/>
      <c r="D130" s="1557"/>
      <c r="E130" s="1557"/>
      <c r="F130" s="1558"/>
      <c r="G130" s="607"/>
      <c r="K130" s="924"/>
    </row>
    <row r="131" spans="1:11" ht="4.5" hidden="1" customHeight="1" x14ac:dyDescent="0.15">
      <c r="A131" s="348"/>
      <c r="B131" s="428"/>
      <c r="C131" s="428"/>
      <c r="D131" s="428"/>
      <c r="E131" s="428"/>
      <c r="F131" s="428"/>
      <c r="G131" s="428"/>
      <c r="K131" s="924"/>
    </row>
    <row r="132" spans="1:11" ht="16.5" hidden="1" x14ac:dyDescent="0.15">
      <c r="A132" s="348"/>
      <c r="B132" s="474"/>
      <c r="C132" s="602"/>
      <c r="D132" s="603"/>
      <c r="E132" s="603"/>
      <c r="F132" s="604"/>
      <c r="G132" s="345"/>
    </row>
    <row r="133" spans="1:11" ht="27" hidden="1" customHeight="1" x14ac:dyDescent="0.15">
      <c r="A133" s="348">
        <v>42</v>
      </c>
      <c r="B133" s="1557" t="s">
        <v>274</v>
      </c>
      <c r="C133" s="1557"/>
      <c r="D133" s="1557"/>
      <c r="E133" s="1557"/>
      <c r="F133" s="1558"/>
      <c r="G133" s="607"/>
      <c r="K133" s="924"/>
    </row>
    <row r="134" spans="1:11" ht="4.5" hidden="1" customHeight="1" x14ac:dyDescent="0.15">
      <c r="A134" s="348"/>
      <c r="B134" s="428"/>
      <c r="C134" s="428"/>
      <c r="D134" s="428"/>
      <c r="E134" s="428"/>
      <c r="F134" s="428"/>
      <c r="G134" s="428"/>
      <c r="K134" s="924"/>
    </row>
    <row r="135" spans="1:11" ht="16.5" hidden="1" x14ac:dyDescent="0.15">
      <c r="A135" s="348"/>
      <c r="B135" s="474"/>
      <c r="C135" s="602"/>
      <c r="D135" s="603"/>
      <c r="E135" s="603"/>
      <c r="F135" s="604"/>
      <c r="G135" s="345"/>
    </row>
    <row r="136" spans="1:11" ht="27" hidden="1" customHeight="1" x14ac:dyDescent="0.15">
      <c r="A136" s="348">
        <v>43</v>
      </c>
      <c r="B136" s="1557" t="s">
        <v>274</v>
      </c>
      <c r="C136" s="1557"/>
      <c r="D136" s="1557"/>
      <c r="E136" s="1557"/>
      <c r="F136" s="1558"/>
      <c r="G136" s="607"/>
      <c r="K136" s="924"/>
    </row>
    <row r="137" spans="1:11" ht="4.5" hidden="1" customHeight="1" x14ac:dyDescent="0.15">
      <c r="A137" s="348"/>
      <c r="B137" s="428"/>
      <c r="C137" s="428"/>
      <c r="D137" s="428"/>
      <c r="E137" s="428"/>
      <c r="F137" s="428"/>
      <c r="G137" s="428"/>
      <c r="K137" s="924"/>
    </row>
    <row r="138" spans="1:11" ht="16.5" hidden="1" x14ac:dyDescent="0.15">
      <c r="A138" s="348"/>
      <c r="B138" s="474"/>
      <c r="C138" s="602"/>
      <c r="D138" s="603"/>
      <c r="E138" s="603"/>
      <c r="F138" s="604"/>
      <c r="G138" s="345"/>
    </row>
    <row r="139" spans="1:11" ht="27" hidden="1" customHeight="1" x14ac:dyDescent="0.15">
      <c r="A139" s="348">
        <v>44</v>
      </c>
      <c r="B139" s="1557" t="s">
        <v>274</v>
      </c>
      <c r="C139" s="1557"/>
      <c r="D139" s="1557"/>
      <c r="E139" s="1557"/>
      <c r="F139" s="1558"/>
      <c r="G139" s="607"/>
      <c r="K139" s="924"/>
    </row>
    <row r="140" spans="1:11" ht="4.5" hidden="1" customHeight="1" x14ac:dyDescent="0.15">
      <c r="A140" s="348"/>
      <c r="B140" s="428"/>
      <c r="C140" s="428"/>
      <c r="D140" s="428"/>
      <c r="E140" s="428"/>
      <c r="F140" s="428"/>
      <c r="G140" s="428"/>
      <c r="K140" s="924"/>
    </row>
    <row r="141" spans="1:11" ht="16.5" hidden="1" x14ac:dyDescent="0.15">
      <c r="A141" s="348"/>
      <c r="B141" s="474"/>
      <c r="C141" s="602"/>
      <c r="D141" s="603"/>
      <c r="E141" s="603"/>
      <c r="F141" s="604"/>
      <c r="G141" s="345"/>
    </row>
    <row r="142" spans="1:11" ht="27" hidden="1" customHeight="1" x14ac:dyDescent="0.15">
      <c r="A142" s="348">
        <v>45</v>
      </c>
      <c r="B142" s="1557" t="s">
        <v>274</v>
      </c>
      <c r="C142" s="1557"/>
      <c r="D142" s="1557"/>
      <c r="E142" s="1557"/>
      <c r="F142" s="1558"/>
      <c r="G142" s="607"/>
      <c r="K142" s="924"/>
    </row>
    <row r="143" spans="1:11" ht="4.5" hidden="1" customHeight="1" x14ac:dyDescent="0.15">
      <c r="A143" s="348"/>
      <c r="B143" s="428"/>
      <c r="C143" s="428"/>
      <c r="D143" s="428"/>
      <c r="E143" s="428"/>
      <c r="F143" s="428"/>
      <c r="G143" s="428"/>
      <c r="K143" s="924"/>
    </row>
    <row r="144" spans="1:11" ht="16.5" hidden="1" x14ac:dyDescent="0.15">
      <c r="A144" s="348"/>
      <c r="B144" s="474"/>
      <c r="C144" s="602"/>
      <c r="D144" s="603"/>
      <c r="E144" s="603"/>
      <c r="F144" s="604"/>
      <c r="G144" s="345"/>
    </row>
    <row r="145" spans="1:11" ht="27" hidden="1" customHeight="1" x14ac:dyDescent="0.15">
      <c r="A145" s="348">
        <v>46</v>
      </c>
      <c r="B145" s="1557" t="s">
        <v>274</v>
      </c>
      <c r="C145" s="1557"/>
      <c r="D145" s="1557"/>
      <c r="E145" s="1557"/>
      <c r="F145" s="1558"/>
      <c r="G145" s="607"/>
      <c r="K145" s="924"/>
    </row>
    <row r="146" spans="1:11" ht="4.3499999999999996" hidden="1" customHeight="1" x14ac:dyDescent="0.15">
      <c r="A146" s="348"/>
      <c r="B146" s="428"/>
      <c r="C146" s="428"/>
      <c r="D146" s="428"/>
      <c r="E146" s="428"/>
      <c r="F146" s="428"/>
      <c r="K146" s="924"/>
    </row>
    <row r="147" spans="1:11" ht="15" hidden="1" customHeight="1" x14ac:dyDescent="0.15">
      <c r="A147" s="348"/>
      <c r="B147" s="428"/>
      <c r="C147" s="428"/>
      <c r="D147" s="428"/>
      <c r="E147" s="428"/>
      <c r="F147" s="428"/>
      <c r="G147" s="641" t="s">
        <v>276</v>
      </c>
      <c r="K147" s="924"/>
    </row>
    <row r="148" spans="1:11" ht="27" hidden="1" customHeight="1" x14ac:dyDescent="0.15">
      <c r="A148" s="348">
        <v>47</v>
      </c>
      <c r="B148" s="1578"/>
      <c r="C148" s="1578"/>
      <c r="D148" s="1578"/>
      <c r="E148" s="1578"/>
      <c r="F148" s="1579"/>
      <c r="G148" s="795"/>
      <c r="K148" s="924"/>
    </row>
    <row r="149" spans="1:11" ht="4.3499999999999996" hidden="1" customHeight="1" x14ac:dyDescent="0.15">
      <c r="A149" s="348"/>
      <c r="B149" s="311"/>
      <c r="C149" s="428"/>
      <c r="D149" s="428"/>
      <c r="E149" s="428"/>
      <c r="F149" s="428"/>
      <c r="G149" s="428"/>
      <c r="K149" s="924"/>
    </row>
    <row r="150" spans="1:11" ht="15" hidden="1" customHeight="1" x14ac:dyDescent="0.15">
      <c r="A150" s="348"/>
      <c r="B150" s="428"/>
      <c r="C150" s="428"/>
      <c r="D150" s="428"/>
      <c r="E150" s="428"/>
      <c r="F150" s="428"/>
      <c r="G150" s="641" t="s">
        <v>276</v>
      </c>
      <c r="K150" s="924"/>
    </row>
    <row r="151" spans="1:11" ht="27" hidden="1" customHeight="1" x14ac:dyDescent="0.15">
      <c r="A151" s="348">
        <v>48</v>
      </c>
      <c r="B151" s="1578"/>
      <c r="C151" s="1578"/>
      <c r="D151" s="1578"/>
      <c r="E151" s="1578"/>
      <c r="F151" s="1579"/>
      <c r="G151" s="795"/>
      <c r="K151" s="924"/>
    </row>
    <row r="152" spans="1:11" ht="3.6" hidden="1" customHeight="1" x14ac:dyDescent="0.15">
      <c r="A152" s="348"/>
      <c r="B152" s="428"/>
      <c r="C152" s="428"/>
      <c r="D152" s="428"/>
      <c r="E152" s="428"/>
      <c r="F152" s="428"/>
      <c r="G152" s="640"/>
      <c r="K152" s="924"/>
    </row>
    <row r="153" spans="1:11" ht="15" customHeight="1" x14ac:dyDescent="0.15">
      <c r="A153" s="348"/>
      <c r="B153" s="428"/>
      <c r="C153" s="428"/>
      <c r="D153" s="428"/>
      <c r="E153" s="428"/>
      <c r="F153" s="428"/>
      <c r="G153" s="641" t="s">
        <v>363</v>
      </c>
      <c r="K153" s="924"/>
    </row>
    <row r="154" spans="1:11" ht="27" customHeight="1" x14ac:dyDescent="0.15">
      <c r="A154" s="348">
        <v>49</v>
      </c>
      <c r="B154" s="1578" t="s">
        <v>762</v>
      </c>
      <c r="C154" s="1578"/>
      <c r="D154" s="1578"/>
      <c r="E154" s="1578"/>
      <c r="F154" s="1579"/>
      <c r="G154" s="795"/>
      <c r="K154" s="924"/>
    </row>
    <row r="155" spans="1:11" ht="4.5" hidden="1" customHeight="1" x14ac:dyDescent="0.15">
      <c r="A155" s="348"/>
      <c r="B155" s="428"/>
      <c r="C155" s="428"/>
      <c r="D155" s="428"/>
      <c r="E155" s="428"/>
      <c r="F155" s="428"/>
      <c r="G155" s="428"/>
      <c r="K155" s="924"/>
    </row>
    <row r="156" spans="1:11" ht="16.5" hidden="1" x14ac:dyDescent="0.15">
      <c r="A156" s="348"/>
      <c r="B156" s="474"/>
      <c r="C156" s="602"/>
      <c r="D156" s="603"/>
      <c r="E156" s="603"/>
      <c r="F156" s="604"/>
      <c r="G156" s="345"/>
    </row>
    <row r="157" spans="1:11" ht="27" hidden="1" customHeight="1" x14ac:dyDescent="0.15">
      <c r="A157" s="348">
        <v>50</v>
      </c>
      <c r="B157" s="1557" t="s">
        <v>274</v>
      </c>
      <c r="C157" s="1557"/>
      <c r="D157" s="1557"/>
      <c r="E157" s="1557"/>
      <c r="F157" s="1558"/>
      <c r="G157" s="607"/>
      <c r="K157" s="924"/>
    </row>
    <row r="158" spans="1:11" ht="4.5" hidden="1" customHeight="1" x14ac:dyDescent="0.15">
      <c r="A158" s="348"/>
      <c r="B158" s="428"/>
      <c r="C158" s="428"/>
      <c r="D158" s="428"/>
      <c r="E158" s="428"/>
      <c r="F158" s="428"/>
      <c r="G158" s="428"/>
      <c r="K158" s="924"/>
    </row>
    <row r="159" spans="1:11" ht="16.5" hidden="1" x14ac:dyDescent="0.15">
      <c r="A159" s="348"/>
      <c r="B159" s="474"/>
      <c r="C159" s="602"/>
      <c r="D159" s="603"/>
      <c r="E159" s="603"/>
      <c r="F159" s="604"/>
      <c r="G159" s="345"/>
    </row>
    <row r="160" spans="1:11" ht="27" hidden="1" customHeight="1" x14ac:dyDescent="0.15">
      <c r="A160" s="348">
        <v>51</v>
      </c>
      <c r="B160" s="1557" t="s">
        <v>274</v>
      </c>
      <c r="C160" s="1557"/>
      <c r="D160" s="1557"/>
      <c r="E160" s="1557"/>
      <c r="F160" s="1558"/>
      <c r="G160" s="607"/>
      <c r="K160" s="924"/>
    </row>
    <row r="161" spans="1:11" ht="4.5" hidden="1" customHeight="1" x14ac:dyDescent="0.15">
      <c r="A161" s="348"/>
      <c r="B161" s="428"/>
      <c r="C161" s="428"/>
      <c r="D161" s="428"/>
      <c r="E161" s="428"/>
      <c r="F161" s="428"/>
      <c r="G161" s="428"/>
      <c r="K161" s="924"/>
    </row>
    <row r="162" spans="1:11" ht="16.5" hidden="1" x14ac:dyDescent="0.15">
      <c r="A162" s="348"/>
      <c r="B162" s="474"/>
      <c r="C162" s="602"/>
      <c r="D162" s="603"/>
      <c r="E162" s="603"/>
      <c r="F162" s="604"/>
      <c r="G162" s="345"/>
    </row>
    <row r="163" spans="1:11" ht="27" hidden="1" customHeight="1" x14ac:dyDescent="0.15">
      <c r="A163" s="348">
        <v>52</v>
      </c>
      <c r="B163" s="1557" t="s">
        <v>274</v>
      </c>
      <c r="C163" s="1557"/>
      <c r="D163" s="1557"/>
      <c r="E163" s="1557"/>
      <c r="F163" s="1558"/>
      <c r="G163" s="607"/>
      <c r="K163" s="924"/>
    </row>
    <row r="164" spans="1:11" ht="4.5" hidden="1" customHeight="1" x14ac:dyDescent="0.15">
      <c r="A164" s="348"/>
      <c r="B164" s="428"/>
      <c r="C164" s="428"/>
      <c r="D164" s="428"/>
      <c r="E164" s="428"/>
      <c r="F164" s="428"/>
      <c r="G164" s="428"/>
      <c r="K164" s="924"/>
    </row>
    <row r="165" spans="1:11" ht="16.5" hidden="1" x14ac:dyDescent="0.15">
      <c r="A165" s="348"/>
      <c r="B165" s="474"/>
      <c r="C165" s="602"/>
      <c r="D165" s="603"/>
      <c r="E165" s="603"/>
      <c r="F165" s="604"/>
      <c r="G165" s="345"/>
    </row>
    <row r="166" spans="1:11" ht="27" hidden="1" customHeight="1" x14ac:dyDescent="0.15">
      <c r="A166" s="348">
        <v>53</v>
      </c>
      <c r="B166" s="1557" t="s">
        <v>274</v>
      </c>
      <c r="C166" s="1557"/>
      <c r="D166" s="1557"/>
      <c r="E166" s="1557"/>
      <c r="F166" s="1558"/>
      <c r="G166" s="607"/>
      <c r="K166" s="924"/>
    </row>
    <row r="167" spans="1:11" ht="4.5" hidden="1" customHeight="1" x14ac:dyDescent="0.15">
      <c r="A167" s="348"/>
      <c r="B167" s="428"/>
      <c r="C167" s="428"/>
      <c r="D167" s="428"/>
      <c r="E167" s="428"/>
      <c r="F167" s="428"/>
      <c r="G167" s="428"/>
      <c r="K167" s="924"/>
    </row>
    <row r="168" spans="1:11" ht="16.5" hidden="1" x14ac:dyDescent="0.15">
      <c r="A168" s="348"/>
      <c r="B168" s="474"/>
      <c r="C168" s="602"/>
      <c r="D168" s="603"/>
      <c r="E168" s="603"/>
      <c r="F168" s="604"/>
      <c r="G168" s="345"/>
    </row>
    <row r="169" spans="1:11" ht="27" hidden="1" customHeight="1" x14ac:dyDescent="0.15">
      <c r="A169" s="348">
        <v>54</v>
      </c>
      <c r="B169" s="1557" t="s">
        <v>274</v>
      </c>
      <c r="C169" s="1557"/>
      <c r="D169" s="1557"/>
      <c r="E169" s="1557"/>
      <c r="F169" s="1558"/>
      <c r="G169" s="607"/>
      <c r="K169" s="924"/>
    </row>
    <row r="170" spans="1:11" ht="4.3499999999999996" hidden="1" customHeight="1" x14ac:dyDescent="0.15">
      <c r="A170" s="348"/>
      <c r="B170" s="428"/>
      <c r="C170" s="428"/>
      <c r="D170" s="428"/>
      <c r="E170" s="428"/>
      <c r="F170" s="428"/>
      <c r="G170" s="428"/>
      <c r="K170" s="924"/>
    </row>
    <row r="171" spans="1:11" ht="16.5" hidden="1" x14ac:dyDescent="0.15">
      <c r="A171" s="348"/>
      <c r="B171" s="474"/>
      <c r="C171" s="602"/>
      <c r="D171" s="603"/>
      <c r="E171" s="603"/>
      <c r="F171" s="604"/>
      <c r="G171" s="345"/>
    </row>
    <row r="172" spans="1:11" ht="27" hidden="1" customHeight="1" x14ac:dyDescent="0.15">
      <c r="A172" s="348">
        <v>55</v>
      </c>
      <c r="B172" s="1557"/>
      <c r="C172" s="1557"/>
      <c r="D172" s="1557"/>
      <c r="E172" s="1557"/>
      <c r="F172" s="1558"/>
      <c r="G172" s="510"/>
      <c r="K172" s="924"/>
    </row>
    <row r="173" spans="1:11" ht="4.5" hidden="1" customHeight="1" x14ac:dyDescent="0.15">
      <c r="A173" s="348"/>
      <c r="B173" s="428"/>
      <c r="C173" s="428"/>
      <c r="D173" s="428"/>
      <c r="E173" s="428"/>
      <c r="F173" s="428"/>
      <c r="G173" s="428"/>
      <c r="K173" s="924"/>
    </row>
    <row r="174" spans="1:11" ht="16.5" hidden="1" x14ac:dyDescent="0.15">
      <c r="A174" s="348"/>
      <c r="B174" s="474"/>
      <c r="C174" s="602"/>
      <c r="D174" s="603"/>
      <c r="E174" s="603"/>
      <c r="F174" s="604"/>
      <c r="G174" s="641"/>
    </row>
    <row r="175" spans="1:11" ht="27" hidden="1" customHeight="1" x14ac:dyDescent="0.15">
      <c r="A175" s="348">
        <v>56</v>
      </c>
      <c r="B175" s="1557"/>
      <c r="C175" s="1557"/>
      <c r="D175" s="1557"/>
      <c r="E175" s="1557"/>
      <c r="F175" s="1558"/>
      <c r="G175" s="510"/>
      <c r="K175" s="924"/>
    </row>
    <row r="176" spans="1:11" ht="4.5" hidden="1" customHeight="1" x14ac:dyDescent="0.15">
      <c r="A176" s="348"/>
      <c r="B176" s="428"/>
      <c r="C176" s="428"/>
      <c r="D176" s="428"/>
      <c r="E176" s="428"/>
      <c r="F176" s="428"/>
      <c r="G176" s="428"/>
      <c r="K176" s="924"/>
    </row>
    <row r="177" spans="1:11" ht="16.5" hidden="1" x14ac:dyDescent="0.15">
      <c r="A177" s="348"/>
      <c r="B177" s="474"/>
      <c r="C177" s="602"/>
      <c r="D177" s="603"/>
      <c r="E177" s="603"/>
      <c r="F177" s="604"/>
      <c r="G177" s="641"/>
    </row>
    <row r="178" spans="1:11" ht="27" hidden="1" customHeight="1" x14ac:dyDescent="0.15">
      <c r="A178" s="348">
        <v>57</v>
      </c>
      <c r="B178" s="1557" t="s">
        <v>274</v>
      </c>
      <c r="C178" s="1557"/>
      <c r="D178" s="1557"/>
      <c r="E178" s="1557"/>
      <c r="F178" s="1558"/>
      <c r="G178" s="607"/>
      <c r="K178" s="924"/>
    </row>
    <row r="179" spans="1:11" ht="4.5" hidden="1" customHeight="1" x14ac:dyDescent="0.15">
      <c r="A179" s="348"/>
      <c r="B179" s="428"/>
      <c r="C179" s="428"/>
      <c r="D179" s="428"/>
      <c r="E179" s="428"/>
      <c r="F179" s="428"/>
      <c r="G179" s="428"/>
      <c r="K179" s="924"/>
    </row>
    <row r="180" spans="1:11" ht="16.5" hidden="1" x14ac:dyDescent="0.15">
      <c r="A180" s="348"/>
      <c r="B180" s="474"/>
      <c r="C180" s="602"/>
      <c r="D180" s="603"/>
      <c r="E180" s="603"/>
      <c r="F180" s="604"/>
      <c r="G180" s="641"/>
    </row>
    <row r="181" spans="1:11" ht="27" hidden="1" customHeight="1" x14ac:dyDescent="0.15">
      <c r="A181" s="348">
        <v>58</v>
      </c>
      <c r="B181" s="1557" t="s">
        <v>274</v>
      </c>
      <c r="C181" s="1557"/>
      <c r="D181" s="1557"/>
      <c r="E181" s="1557"/>
      <c r="F181" s="1558"/>
      <c r="G181" s="607"/>
      <c r="K181" s="924"/>
    </row>
    <row r="182" spans="1:11" ht="4.5" hidden="1" customHeight="1" x14ac:dyDescent="0.15">
      <c r="A182" s="348"/>
      <c r="B182" s="428"/>
      <c r="C182" s="428"/>
      <c r="D182" s="428"/>
      <c r="E182" s="428"/>
      <c r="F182" s="428"/>
      <c r="G182" s="428"/>
      <c r="K182" s="924"/>
    </row>
    <row r="183" spans="1:11" ht="16.5" hidden="1" x14ac:dyDescent="0.15">
      <c r="A183" s="348"/>
      <c r="B183" s="474"/>
      <c r="C183" s="602"/>
      <c r="D183" s="603"/>
      <c r="E183" s="603"/>
      <c r="F183" s="604"/>
      <c r="G183" s="641"/>
    </row>
    <row r="184" spans="1:11" ht="27" hidden="1" customHeight="1" x14ac:dyDescent="0.15">
      <c r="A184" s="348">
        <v>59</v>
      </c>
      <c r="B184" s="1557" t="s">
        <v>274</v>
      </c>
      <c r="C184" s="1557"/>
      <c r="D184" s="1557"/>
      <c r="E184" s="1557"/>
      <c r="F184" s="1558"/>
      <c r="G184" s="607"/>
      <c r="K184" s="924"/>
    </row>
    <row r="185" spans="1:11" ht="3.6" hidden="1" customHeight="1" x14ac:dyDescent="0.15">
      <c r="A185" s="348"/>
      <c r="B185" s="474"/>
      <c r="C185" s="602"/>
      <c r="D185" s="603"/>
      <c r="E185" s="603"/>
      <c r="F185" s="604"/>
      <c r="G185" s="430"/>
    </row>
    <row r="186" spans="1:11" ht="16.5" hidden="1" x14ac:dyDescent="0.15">
      <c r="A186" s="348"/>
      <c r="B186" s="474"/>
      <c r="C186" s="602"/>
      <c r="D186" s="603"/>
      <c r="E186" s="603"/>
      <c r="F186" s="604"/>
      <c r="G186" s="641"/>
    </row>
    <row r="187" spans="1:11" ht="27" hidden="1" customHeight="1" x14ac:dyDescent="0.15">
      <c r="A187" s="348">
        <v>60</v>
      </c>
      <c r="B187" s="1557" t="s">
        <v>274</v>
      </c>
      <c r="C187" s="1557"/>
      <c r="D187" s="1557"/>
      <c r="E187" s="1557"/>
      <c r="F187" s="1558"/>
      <c r="G187" s="607"/>
      <c r="K187" s="924"/>
    </row>
    <row r="188" spans="1:11" ht="3.6" hidden="1" customHeight="1" x14ac:dyDescent="0.15">
      <c r="A188" s="348"/>
      <c r="B188" s="474"/>
      <c r="C188" s="602"/>
      <c r="D188" s="603"/>
      <c r="E188" s="603"/>
      <c r="F188" s="604"/>
      <c r="G188" s="430"/>
    </row>
    <row r="189" spans="1:11" ht="16.5" hidden="1" x14ac:dyDescent="0.15">
      <c r="A189" s="348"/>
      <c r="B189" s="474"/>
      <c r="C189" s="602"/>
      <c r="D189" s="603"/>
      <c r="E189" s="603"/>
      <c r="F189" s="604"/>
      <c r="G189" s="641"/>
    </row>
    <row r="190" spans="1:11" ht="27" hidden="1" customHeight="1" x14ac:dyDescent="0.15">
      <c r="A190" s="348">
        <v>61</v>
      </c>
      <c r="B190" s="1557" t="s">
        <v>274</v>
      </c>
      <c r="C190" s="1557"/>
      <c r="D190" s="1557"/>
      <c r="E190" s="1557"/>
      <c r="F190" s="1558"/>
      <c r="G190" s="607"/>
      <c r="K190" s="924"/>
    </row>
    <row r="191" spans="1:11" ht="4.5" customHeight="1" x14ac:dyDescent="0.15">
      <c r="A191" s="348"/>
      <c r="B191" s="428"/>
      <c r="C191" s="428"/>
      <c r="D191" s="428"/>
      <c r="E191" s="428"/>
      <c r="F191" s="428"/>
      <c r="G191" s="428"/>
      <c r="K191" s="924"/>
    </row>
    <row r="192" spans="1:11" ht="16.5" x14ac:dyDescent="0.15">
      <c r="A192" s="348"/>
      <c r="B192" s="474"/>
      <c r="C192" s="602"/>
      <c r="D192" s="603"/>
      <c r="E192" s="603"/>
      <c r="F192" s="604"/>
      <c r="G192" s="345" t="s">
        <v>276</v>
      </c>
    </row>
    <row r="193" spans="1:11" ht="27" customHeight="1" x14ac:dyDescent="0.15">
      <c r="A193" s="348">
        <v>62</v>
      </c>
      <c r="B193" s="1557" t="s">
        <v>1175</v>
      </c>
      <c r="C193" s="1557"/>
      <c r="D193" s="1557"/>
      <c r="E193" s="1557"/>
      <c r="F193" s="1558"/>
      <c r="G193" s="795"/>
      <c r="K193" s="924"/>
    </row>
    <row r="194" spans="1:11" ht="4.5" customHeight="1" x14ac:dyDescent="0.15">
      <c r="A194" s="348"/>
      <c r="B194" s="428"/>
      <c r="C194" s="428"/>
      <c r="D194" s="428"/>
      <c r="E194" s="428"/>
      <c r="F194" s="428"/>
      <c r="G194" s="428"/>
      <c r="K194" s="924"/>
    </row>
    <row r="195" spans="1:11" ht="16.5" x14ac:dyDescent="0.15">
      <c r="A195" s="348"/>
      <c r="B195" s="474"/>
      <c r="C195" s="602"/>
      <c r="D195" s="603"/>
      <c r="E195" s="603"/>
      <c r="F195" s="604"/>
      <c r="G195" s="641" t="s">
        <v>276</v>
      </c>
    </row>
    <row r="196" spans="1:11" ht="27" customHeight="1" x14ac:dyDescent="0.15">
      <c r="A196" s="348">
        <v>63</v>
      </c>
      <c r="B196" s="1557" t="s">
        <v>1176</v>
      </c>
      <c r="C196" s="1557"/>
      <c r="D196" s="1557"/>
      <c r="E196" s="1557"/>
      <c r="F196" s="1558"/>
      <c r="G196" s="795"/>
      <c r="K196" s="924"/>
    </row>
    <row r="197" spans="1:11" ht="4.5" customHeight="1" x14ac:dyDescent="0.15">
      <c r="A197" s="348"/>
      <c r="B197" s="428"/>
      <c r="C197" s="428"/>
      <c r="D197" s="428"/>
      <c r="E197" s="428"/>
      <c r="F197" s="428"/>
      <c r="G197" s="428"/>
      <c r="K197" s="924"/>
    </row>
    <row r="198" spans="1:11" ht="16.5" x14ac:dyDescent="0.15">
      <c r="A198" s="348"/>
      <c r="B198" s="474"/>
      <c r="C198" s="602"/>
      <c r="D198" s="603"/>
      <c r="E198" s="603"/>
      <c r="F198" s="604"/>
      <c r="G198" s="641" t="s">
        <v>276</v>
      </c>
    </row>
    <row r="199" spans="1:11" ht="27" customHeight="1" x14ac:dyDescent="0.15">
      <c r="A199" s="348">
        <v>64</v>
      </c>
      <c r="B199" s="1557" t="s">
        <v>1199</v>
      </c>
      <c r="C199" s="1557"/>
      <c r="D199" s="1557"/>
      <c r="E199" s="1557"/>
      <c r="F199" s="1558"/>
      <c r="G199" s="795"/>
      <c r="K199" s="924"/>
    </row>
    <row r="200" spans="1:11" ht="4.3499999999999996" hidden="1" customHeight="1" x14ac:dyDescent="0.15">
      <c r="A200" s="348"/>
      <c r="B200" s="428"/>
      <c r="C200" s="428"/>
      <c r="D200" s="428"/>
      <c r="E200" s="428"/>
      <c r="F200" s="428"/>
      <c r="G200" s="428"/>
      <c r="K200" s="924"/>
    </row>
    <row r="201" spans="1:11" ht="16.5" hidden="1" x14ac:dyDescent="0.15">
      <c r="A201" s="348"/>
      <c r="B201" s="474"/>
      <c r="C201" s="602"/>
      <c r="D201" s="603"/>
      <c r="E201" s="603"/>
      <c r="F201" s="604"/>
      <c r="G201" s="641"/>
    </row>
    <row r="202" spans="1:11" ht="27" hidden="1" customHeight="1" x14ac:dyDescent="0.15">
      <c r="A202" s="348">
        <v>65</v>
      </c>
      <c r="B202" s="1557" t="s">
        <v>274</v>
      </c>
      <c r="C202" s="1557"/>
      <c r="D202" s="1557"/>
      <c r="E202" s="1557"/>
      <c r="F202" s="1558"/>
      <c r="G202" s="607"/>
      <c r="K202" s="924"/>
    </row>
    <row r="203" spans="1:11" ht="4.5" hidden="1" customHeight="1" x14ac:dyDescent="0.15">
      <c r="A203" s="348"/>
      <c r="B203" s="428"/>
      <c r="C203" s="428"/>
      <c r="D203" s="428"/>
      <c r="E203" s="428"/>
      <c r="F203" s="428"/>
      <c r="G203" s="428"/>
      <c r="K203" s="924"/>
    </row>
    <row r="204" spans="1:11" ht="16.5" hidden="1" x14ac:dyDescent="0.15">
      <c r="A204" s="348"/>
      <c r="B204" s="474"/>
      <c r="C204" s="602"/>
      <c r="D204" s="603"/>
      <c r="E204" s="603"/>
      <c r="F204" s="604"/>
      <c r="G204" s="641"/>
    </row>
    <row r="205" spans="1:11" ht="27" hidden="1" customHeight="1" x14ac:dyDescent="0.15">
      <c r="A205" s="348">
        <v>66</v>
      </c>
      <c r="B205" s="1557" t="s">
        <v>274</v>
      </c>
      <c r="C205" s="1557"/>
      <c r="D205" s="1557"/>
      <c r="E205" s="1557"/>
      <c r="F205" s="1558"/>
      <c r="G205" s="607"/>
      <c r="K205" s="924"/>
    </row>
    <row r="206" spans="1:11" ht="4.5" hidden="1" customHeight="1" x14ac:dyDescent="0.15">
      <c r="A206" s="348"/>
      <c r="B206" s="428"/>
      <c r="C206" s="428"/>
      <c r="D206" s="428"/>
      <c r="E206" s="428"/>
      <c r="F206" s="428"/>
      <c r="G206" s="428"/>
      <c r="K206" s="924"/>
    </row>
    <row r="207" spans="1:11" ht="16.5" hidden="1" x14ac:dyDescent="0.15">
      <c r="A207" s="348"/>
      <c r="B207" s="474"/>
      <c r="C207" s="602"/>
      <c r="D207" s="603"/>
      <c r="E207" s="603"/>
      <c r="F207" s="604"/>
      <c r="G207" s="641"/>
    </row>
    <row r="208" spans="1:11" ht="27" hidden="1" customHeight="1" x14ac:dyDescent="0.15">
      <c r="A208" s="348">
        <v>67</v>
      </c>
      <c r="B208" s="1557" t="s">
        <v>274</v>
      </c>
      <c r="C208" s="1557"/>
      <c r="D208" s="1557"/>
      <c r="E208" s="1557"/>
      <c r="F208" s="1558"/>
      <c r="G208" s="607"/>
      <c r="K208" s="924"/>
    </row>
    <row r="209" spans="1:11" ht="15" customHeight="1" x14ac:dyDescent="0.15">
      <c r="A209" s="348"/>
      <c r="B209" s="428"/>
      <c r="C209" s="428"/>
      <c r="D209" s="428"/>
      <c r="E209" s="428"/>
      <c r="F209" s="428"/>
      <c r="G209" s="640"/>
      <c r="K209" s="924"/>
    </row>
    <row r="210" spans="1:11" ht="33" customHeight="1" x14ac:dyDescent="0.15">
      <c r="A210" s="348"/>
      <c r="B210" s="1575" t="s">
        <v>605</v>
      </c>
      <c r="C210" s="1576"/>
      <c r="D210" s="1576"/>
      <c r="E210" s="1576"/>
      <c r="F210" s="1576"/>
      <c r="G210" s="1577"/>
    </row>
    <row r="211" spans="1:11" ht="41.25" customHeight="1" x14ac:dyDescent="0.15">
      <c r="A211" s="348"/>
      <c r="B211" s="1591"/>
      <c r="C211" s="1592"/>
      <c r="D211" s="1592"/>
      <c r="E211" s="1592"/>
      <c r="F211" s="1592"/>
      <c r="G211" s="1593"/>
      <c r="K211" s="924" t="str">
        <f>IF(LEN(B211)&gt;1500,"IL NUMERO MASSIMO DI CARATTERI CONSENTITO E' 1500","")</f>
        <v/>
      </c>
    </row>
    <row r="212" spans="1:11" ht="12.75" customHeight="1" x14ac:dyDescent="0.15">
      <c r="A212" s="348"/>
      <c r="B212" s="1594"/>
      <c r="C212" s="1595"/>
      <c r="D212" s="1595"/>
      <c r="E212" s="1595"/>
      <c r="F212" s="1595"/>
      <c r="G212" s="1596"/>
      <c r="K212" s="924"/>
    </row>
    <row r="213" spans="1:11" ht="12.75" customHeight="1" x14ac:dyDescent="0.15">
      <c r="A213" s="348"/>
      <c r="B213" s="1594"/>
      <c r="C213" s="1595"/>
      <c r="D213" s="1595"/>
      <c r="E213" s="1595"/>
      <c r="F213" s="1595"/>
      <c r="G213" s="1596"/>
    </row>
    <row r="214" spans="1:11" ht="12.75" customHeight="1" x14ac:dyDescent="0.15">
      <c r="A214" s="348"/>
      <c r="B214" s="1594"/>
      <c r="C214" s="1595"/>
      <c r="D214" s="1595"/>
      <c r="E214" s="1595"/>
      <c r="F214" s="1595"/>
      <c r="G214" s="1596"/>
    </row>
    <row r="215" spans="1:11" ht="12.75" customHeight="1" x14ac:dyDescent="0.15">
      <c r="A215" s="348"/>
      <c r="B215" s="1597"/>
      <c r="C215" s="1598"/>
      <c r="D215" s="1598"/>
      <c r="E215" s="1598"/>
      <c r="F215" s="1598"/>
      <c r="G215" s="1599"/>
    </row>
    <row r="216" spans="1:11" ht="38.25" customHeight="1" x14ac:dyDescent="0.2">
      <c r="B216" s="1585" t="s">
        <v>336</v>
      </c>
      <c r="C216" s="1585"/>
      <c r="D216" s="1585"/>
      <c r="E216" s="1585"/>
      <c r="F216" s="1585"/>
      <c r="G216" s="1585"/>
    </row>
    <row r="217" spans="1:11" ht="72.599999999999994" customHeight="1" x14ac:dyDescent="0.15">
      <c r="B217" s="640"/>
      <c r="C217" s="902"/>
      <c r="D217" s="640"/>
      <c r="E217" s="640"/>
      <c r="F217" s="640"/>
      <c r="G217" s="640"/>
    </row>
    <row r="218" spans="1:11" ht="38.25" customHeight="1" x14ac:dyDescent="0.2">
      <c r="B218" s="1584" t="s">
        <v>898</v>
      </c>
      <c r="C218" s="1584"/>
      <c r="D218" s="1584"/>
      <c r="E218" s="1584"/>
      <c r="F218" s="1584"/>
      <c r="G218" s="1584"/>
    </row>
    <row r="219" spans="1:11" ht="51.75" customHeight="1" x14ac:dyDescent="0.15">
      <c r="B219" s="640"/>
      <c r="C219" s="902"/>
      <c r="D219" s="640"/>
      <c r="E219" s="640"/>
      <c r="F219" s="640"/>
      <c r="G219" s="640"/>
    </row>
    <row r="220" spans="1:11" ht="34.35" customHeight="1" x14ac:dyDescent="0.15">
      <c r="B220" s="640"/>
      <c r="C220" s="902"/>
      <c r="D220" s="640"/>
      <c r="E220" s="640"/>
      <c r="F220" s="640"/>
      <c r="G220" s="640"/>
    </row>
    <row r="221" spans="1:11" ht="33.75" customHeight="1" x14ac:dyDescent="0.15">
      <c r="B221" s="1583" t="s">
        <v>442</v>
      </c>
      <c r="C221" s="1583"/>
      <c r="D221" s="1583"/>
      <c r="E221" s="1583"/>
      <c r="F221" s="1583"/>
      <c r="G221" s="1583"/>
    </row>
    <row r="222" spans="1:11" s="930" customFormat="1" ht="15" x14ac:dyDescent="0.15">
      <c r="B222" s="1473"/>
      <c r="C222" s="1473"/>
      <c r="D222" s="1473"/>
      <c r="E222" s="1432"/>
      <c r="F222" s="1432"/>
      <c r="G222" s="1432"/>
      <c r="H222" s="940"/>
      <c r="I222" s="940"/>
      <c r="J222" s="940"/>
      <c r="K222" s="941"/>
    </row>
    <row r="223" spans="1:11" s="930" customFormat="1" x14ac:dyDescent="0.15">
      <c r="B223" s="1427" t="s">
        <v>347</v>
      </c>
      <c r="C223" s="1427">
        <f>IF('SI_1A(COMUNI-PROVINCE-CITTA_ME)'!I251+'SI_1A(UNIONE_COMUNI)'!$I$251+'SI_1A(COMUNITA_MONTANE)'!$I$251&gt;0,1,0)</f>
        <v>0</v>
      </c>
      <c r="D223" s="1428"/>
      <c r="E223" s="1429" t="s">
        <v>23</v>
      </c>
      <c r="F223" s="1430">
        <f>IF(COUNTIF('Squadratura 1'!J6:J22,"ERRORE")=0,0,1)</f>
        <v>0</v>
      </c>
      <c r="G223" s="1431"/>
      <c r="K223" s="951"/>
    </row>
    <row r="224" spans="1:11" s="930" customFormat="1" x14ac:dyDescent="0.15">
      <c r="B224" s="1427" t="s">
        <v>587</v>
      </c>
      <c r="C224" s="1427">
        <f>IF(SI_1A_CONV!$I$162&gt;0,1,0)</f>
        <v>0</v>
      </c>
      <c r="D224" s="1428"/>
      <c r="E224" s="1429" t="s">
        <v>25</v>
      </c>
      <c r="F224" s="1429">
        <f>IF(OR('Squadratura 2'!G24="ERRORE",'Squadratura 2'!L24="ERRORE"),1,0)</f>
        <v>0</v>
      </c>
      <c r="G224" s="1431"/>
      <c r="K224" s="951"/>
    </row>
    <row r="225" spans="2:14" s="930" customFormat="1" x14ac:dyDescent="0.15">
      <c r="B225" s="1427" t="s">
        <v>22</v>
      </c>
      <c r="C225" s="1427">
        <f>IF(('t1'!$K$23+'t1'!$L$23)&gt;0,1,0)</f>
        <v>1</v>
      </c>
      <c r="D225" s="1428"/>
      <c r="E225" s="1429" t="s">
        <v>27</v>
      </c>
      <c r="F225" s="1429">
        <f>IF(OR('Squadratura 3'!M25="ERRORE",'Squadratura 3'!N25="ERRORE",'Squadratura 3'!Y25="ERRORE",'Squadratura 3'!Z25="ERRORE"),1,0)</f>
        <v>1</v>
      </c>
      <c r="G225" s="1431"/>
      <c r="K225" s="952"/>
    </row>
    <row r="226" spans="2:14" s="930" customFormat="1" x14ac:dyDescent="0.15">
      <c r="B226" s="1427" t="s">
        <v>1394</v>
      </c>
      <c r="C226" s="1427">
        <f>IF(('1E'!$S$11+'1E'!$T$11)&gt;0,1,0)</f>
        <v>1</v>
      </c>
      <c r="D226" s="1428"/>
      <c r="E226" s="1429" t="s">
        <v>29</v>
      </c>
      <c r="F226" s="1429">
        <f>IF(COUNTIF('Squadratura 4'!I6:I22,"ERRORE")=0,0,1)</f>
        <v>0</v>
      </c>
      <c r="G226" s="1429"/>
      <c r="K226" s="952"/>
    </row>
    <row r="227" spans="2:14" s="930" customFormat="1" x14ac:dyDescent="0.15">
      <c r="B227" s="1427" t="s">
        <v>24</v>
      </c>
      <c r="C227" s="1427">
        <f>IF(SUM('t2'!C11:J11,'t2'!C26:L26)&gt;0,1,0)</f>
        <v>0</v>
      </c>
      <c r="D227" s="1428"/>
      <c r="E227" s="1427" t="s">
        <v>966</v>
      </c>
      <c r="F227" s="1427">
        <f>IF(AND('SICI(1)'!$G$2="OK",'SICI(2)'!$G$2="OK",'SICI(3)'!$G$2="OK"),0,1)</f>
        <v>0</v>
      </c>
      <c r="G227" s="1431"/>
      <c r="K227" s="952"/>
    </row>
    <row r="228" spans="2:14" s="930" customFormat="1" x14ac:dyDescent="0.15">
      <c r="B228" s="1427" t="s">
        <v>348</v>
      </c>
      <c r="C228" s="1427">
        <f>IF(t2A!$T$18&gt;0,1,0)</f>
        <v>0</v>
      </c>
      <c r="D228" s="1428"/>
      <c r="E228" s="1427" t="s">
        <v>961</v>
      </c>
      <c r="F228" s="1427">
        <f>IF('Squadratura 6'!$C$4="OK",0,1)</f>
        <v>0</v>
      </c>
      <c r="G228" s="1431"/>
      <c r="K228" s="952"/>
    </row>
    <row r="229" spans="2:14" s="930" customFormat="1" x14ac:dyDescent="0.2">
      <c r="B229" s="1427" t="s">
        <v>26</v>
      </c>
      <c r="C229" s="1427">
        <f>IF(SUM('t3'!C23:P23)&gt;0,1,0)</f>
        <v>0</v>
      </c>
      <c r="D229" s="1428"/>
      <c r="E229" s="1429" t="s">
        <v>910</v>
      </c>
      <c r="F229" s="1429">
        <f>IF(OR('SI_1A(COMUNI-PROVINCE-CITTA_ME)'!I252="OK",'SI_1A(UNIONE_COMUNI)'!I252="OK",'SI_1A(COMUNITA_MONTANE)'!I252="OK"),IF('Squadratura 7'!E30=0,0,1),1)</f>
        <v>1</v>
      </c>
      <c r="G229" s="1431"/>
      <c r="K229" s="952"/>
      <c r="N229" s="721"/>
    </row>
    <row r="230" spans="2:14" s="930" customFormat="1" x14ac:dyDescent="0.15">
      <c r="B230" s="1427" t="s">
        <v>28</v>
      </c>
      <c r="C230" s="1427">
        <f>IF(('t4'!$T$32)&gt;0,1,0)</f>
        <v>0</v>
      </c>
      <c r="D230" s="1428"/>
      <c r="E230" s="1429" t="s">
        <v>1163</v>
      </c>
      <c r="F230" s="1429">
        <f>IF(OR('t15(1)'!$H$10&lt;&gt;"OK",'t15(2)'!$H$21&lt;&gt;"OK",'t15(3)'!$H$27&lt;&gt;"OK"),1,0)</f>
        <v>0</v>
      </c>
      <c r="G230" s="1431"/>
      <c r="K230" s="952"/>
    </row>
    <row r="231" spans="2:14" s="930" customFormat="1" x14ac:dyDescent="0.15">
      <c r="B231" s="1427" t="s">
        <v>30</v>
      </c>
      <c r="C231" s="1427">
        <f>IF(('t5'!$U$24+'t5'!$V$24)&gt;0,1,0)</f>
        <v>0</v>
      </c>
      <c r="D231" s="1428"/>
      <c r="E231" s="1429" t="s">
        <v>729</v>
      </c>
      <c r="F231" s="1429">
        <f>IF(OR('t15(2)'!$H$6&lt;&gt;"OK",'t15(3)'!$H$6&lt;&gt;"OK"),1,0)</f>
        <v>0</v>
      </c>
      <c r="G231" s="1431"/>
      <c r="K231" s="952"/>
    </row>
    <row r="232" spans="2:14" s="930" customFormat="1" x14ac:dyDescent="0.15">
      <c r="B232" s="1427" t="s">
        <v>31</v>
      </c>
      <c r="C232" s="1427">
        <f>IF(('t6'!$U$24+'t6'!$V$24)&gt;0,1,0)</f>
        <v>0</v>
      </c>
      <c r="D232" s="1428"/>
      <c r="E232" s="1429" t="s">
        <v>1107</v>
      </c>
      <c r="F232" s="1429">
        <f>IF('1E'!AQ11+'1E'!AR11='1E'!AT11+'1E'!AU11,0,1)</f>
        <v>0</v>
      </c>
      <c r="G232" s="1431"/>
      <c r="K232" s="952"/>
    </row>
    <row r="233" spans="2:14" s="930" customFormat="1" x14ac:dyDescent="0.15">
      <c r="B233" s="1427" t="s">
        <v>32</v>
      </c>
      <c r="C233" s="1427">
        <f>IF(('t7'!$W$23+'t7'!$X$23)&gt;0,1,0)</f>
        <v>1</v>
      </c>
      <c r="D233" s="1428"/>
      <c r="E233" s="1429" t="s">
        <v>33</v>
      </c>
      <c r="F233" s="1429">
        <f>IF(COUNTIF('Incongruenze 1 e 11'!D5:D7,"OK")=3,0,1)</f>
        <v>0</v>
      </c>
      <c r="G233" s="1431"/>
      <c r="K233" s="952"/>
    </row>
    <row r="234" spans="2:14" s="930" customFormat="1" x14ac:dyDescent="0.15">
      <c r="B234" s="1427" t="s">
        <v>34</v>
      </c>
      <c r="C234" s="1427">
        <f>IF(('t8'!$AA$23+'t8'!$AB$23)&gt;0,1,0)</f>
        <v>1</v>
      </c>
      <c r="D234" s="1428"/>
      <c r="E234" s="1429" t="s">
        <v>35</v>
      </c>
      <c r="F234" s="1429">
        <f>IF(COUNTIF('Incongruenza 2'!I6:I22,"ERRORE")=0,0,1)</f>
        <v>1</v>
      </c>
      <c r="G234" s="1431"/>
      <c r="K234" s="951"/>
    </row>
    <row r="235" spans="2:14" s="930" customFormat="1" x14ac:dyDescent="0.15">
      <c r="B235" s="1427" t="s">
        <v>36</v>
      </c>
      <c r="C235" s="1427">
        <f>IF(('t9'!$O$23+'t9'!$P$23)&gt;0,1,0)</f>
        <v>1</v>
      </c>
      <c r="D235" s="1428"/>
      <c r="E235" s="1429" t="s">
        <v>564</v>
      </c>
      <c r="F235" s="1429">
        <f ca="1">IF(AND('Incongruenza 3'!D5="OK",'Incongruenza 3'!E5="OK",'Incongruenza 3'!F5="OK"),0,1)</f>
        <v>0</v>
      </c>
      <c r="G235" s="1431"/>
      <c r="K235" s="951"/>
    </row>
    <row r="236" spans="2:14" s="930" customFormat="1" x14ac:dyDescent="0.15">
      <c r="B236" s="1427" t="s">
        <v>38</v>
      </c>
      <c r="C236" s="1427">
        <f>IF(('t10'!$AU$23+'t10'!$AV$23)&gt;0,1,0)</f>
        <v>0</v>
      </c>
      <c r="D236" s="1428"/>
      <c r="E236" s="1429" t="s">
        <v>37</v>
      </c>
      <c r="F236" s="1429">
        <f>IF(OR(AND('Incongruenza 4 e controlli t14'!F21=" ",'Incongruenza 4 e controlli t14'!F23=" "),AND('Incongruenza 4 e controlli t14'!F21="OK",'Incongruenza 4 e controlli t14'!F23="OK"),AND('Incongruenza 4 e controlli t14'!F23="E' stata dichiarata IRAP Commerciale")),0,1)</f>
        <v>1</v>
      </c>
      <c r="G236" s="1431"/>
      <c r="K236" s="951"/>
    </row>
    <row r="237" spans="2:14" s="930" customFormat="1" x14ac:dyDescent="0.15">
      <c r="B237" s="1427" t="s">
        <v>40</v>
      </c>
      <c r="C237" s="1427">
        <f>IF(('t11'!$W$25+'t11'!$X$25)&gt;0,1,0)</f>
        <v>1</v>
      </c>
      <c r="D237" s="1428"/>
      <c r="E237" s="1429" t="s">
        <v>39</v>
      </c>
      <c r="F237" s="1429">
        <f>IF(COUNTIF('Incongruenza 5'!G6:G22,"ERRORE")=0,0,1)</f>
        <v>0</v>
      </c>
      <c r="G237" s="1431"/>
      <c r="K237" s="951"/>
    </row>
    <row r="238" spans="2:14" s="930" customFormat="1" x14ac:dyDescent="0.15">
      <c r="B238" s="1427" t="s">
        <v>42</v>
      </c>
      <c r="C238" s="1427">
        <f>IF(('t12'!$K$23+'t12'!$C$23)&gt;0,1,0)</f>
        <v>1</v>
      </c>
      <c r="D238" s="1428"/>
      <c r="E238" s="1429" t="s">
        <v>41</v>
      </c>
      <c r="F238" s="1429">
        <f>IF(COUNTIF('Incongruenza 6'!E6:E22,"ERRORE")=0,0,1)</f>
        <v>0</v>
      </c>
      <c r="G238" s="1431"/>
      <c r="K238" s="951"/>
    </row>
    <row r="239" spans="2:14" s="930" customFormat="1" x14ac:dyDescent="0.15">
      <c r="B239" s="1427" t="s">
        <v>44</v>
      </c>
      <c r="C239" s="1427">
        <f>IF(('t13'!$Y$23)&gt;0,1,0)</f>
        <v>1</v>
      </c>
      <c r="D239" s="1428"/>
      <c r="E239" s="1429" t="s">
        <v>43</v>
      </c>
      <c r="F239" s="1429">
        <f>IF(COUNTIF('Incongruenza 7'!I6:I22,"ERRORE")=0,0,1)</f>
        <v>0</v>
      </c>
      <c r="G239" s="1431"/>
      <c r="K239" s="951"/>
    </row>
    <row r="240" spans="2:14" s="930" customFormat="1" x14ac:dyDescent="0.15">
      <c r="B240" s="1427" t="s">
        <v>45</v>
      </c>
      <c r="C240" s="1427">
        <f>IF(('Incongruenza 4 e controlli t14'!$C$31)&gt;0,1,0)</f>
        <v>1</v>
      </c>
      <c r="D240" s="1428"/>
      <c r="E240" s="1429" t="s">
        <v>477</v>
      </c>
      <c r="F240" s="1429">
        <f>IF(COUNTIF('Incongruenza 8'!J6:J22,"ERRORE")=0,0,1)</f>
        <v>0</v>
      </c>
      <c r="G240" s="1431"/>
      <c r="K240" s="951"/>
    </row>
    <row r="241" spans="1:11" s="930" customFormat="1" x14ac:dyDescent="0.15">
      <c r="B241" s="1427" t="s">
        <v>46</v>
      </c>
      <c r="C241" s="1427">
        <f>IF(('t15(1)'!$C$15+'t15(1)'!$G$15+'t15(2)'!$C$38+'t15(2)'!$G$38+'t15(3)'!$C$87+'t15(3)'!$G$87)&gt;0,1,0)</f>
        <v>0</v>
      </c>
      <c r="D241" s="1428"/>
      <c r="E241" s="1429" t="s">
        <v>595</v>
      </c>
      <c r="F241" s="1429">
        <f>IF(OR('t15(2)'!$H$14&lt;&gt;"OK",'t15(3)'!$H$14&lt;&gt;"OK"),1,0)</f>
        <v>0</v>
      </c>
      <c r="G241" s="1429"/>
      <c r="K241" s="952"/>
    </row>
    <row r="242" spans="1:11" s="930" customFormat="1" x14ac:dyDescent="0.15">
      <c r="B242" s="1427" t="s">
        <v>718</v>
      </c>
      <c r="C242" s="1427">
        <f>IF(('SICI(1)'!$N$8+'SICI(2)'!$N$8+'SICI(3)'!$N$8)&gt;0,1,0)</f>
        <v>1</v>
      </c>
      <c r="D242" s="1428"/>
      <c r="E242" s="1429" t="s">
        <v>612</v>
      </c>
      <c r="F242" s="1429">
        <f>IF(COUNTIF('Incongruenza 10'!K10:L10,"OK")=2,0,1)</f>
        <v>0</v>
      </c>
      <c r="G242" s="1431"/>
      <c r="K242" s="951"/>
    </row>
    <row r="243" spans="1:11" s="930" customFormat="1" x14ac:dyDescent="0.15">
      <c r="B243" s="1427" t="s">
        <v>532</v>
      </c>
      <c r="C243" s="1427">
        <f>IF(('Tabella Riconciliazione'!$F$32)&gt;0,1,0)</f>
        <v>1</v>
      </c>
      <c r="D243" s="1428"/>
      <c r="E243" s="1429" t="s">
        <v>630</v>
      </c>
      <c r="F243" s="1429">
        <f>IF(COUNTIF('Incongruenze 1 e 11'!D13:D20,"OK")=6,0,1)</f>
        <v>0</v>
      </c>
      <c r="G243" s="1431"/>
      <c r="K243" s="951"/>
    </row>
    <row r="244" spans="1:11" s="930" customFormat="1" x14ac:dyDescent="0.15">
      <c r="B244" s="1432"/>
      <c r="C244" s="1432"/>
      <c r="D244" s="1432"/>
      <c r="E244" s="1429" t="s">
        <v>632</v>
      </c>
      <c r="F244" s="1429">
        <f>IF(COUNTIF('Incongruenze 12 e 13'!D13:D14,"OK")=2,0,1)</f>
        <v>0</v>
      </c>
      <c r="G244" s="1431"/>
      <c r="K244" s="951"/>
    </row>
    <row r="245" spans="1:11" s="930" customFormat="1" x14ac:dyDescent="0.15">
      <c r="B245" s="1432"/>
      <c r="C245" s="1432"/>
      <c r="D245" s="1432"/>
      <c r="E245" s="1429" t="s">
        <v>633</v>
      </c>
      <c r="F245" s="1429">
        <f>IF(COUNTIF('Incongruenze 12 e 13'!D20,"OK")=1,0,1)</f>
        <v>0</v>
      </c>
      <c r="G245" s="1433"/>
      <c r="K245" s="951"/>
    </row>
    <row r="246" spans="1:11" s="930" customFormat="1" x14ac:dyDescent="0.15">
      <c r="B246" s="1432"/>
      <c r="C246" s="1432"/>
      <c r="D246" s="1432"/>
      <c r="E246" s="1429" t="s">
        <v>634</v>
      </c>
      <c r="F246" s="1429">
        <f>IF(COUNTIF('Incongruenza 14'!G6:G22,"ERRORE")=0,0,1)</f>
        <v>0</v>
      </c>
      <c r="G246" s="1433"/>
      <c r="K246" s="951"/>
    </row>
    <row r="247" spans="1:11" s="930" customFormat="1" x14ac:dyDescent="0.15">
      <c r="B247" s="1432"/>
      <c r="C247" s="1432"/>
      <c r="D247" s="1432"/>
      <c r="E247" s="1427" t="s">
        <v>719</v>
      </c>
      <c r="F247" s="1427">
        <f>IF(AND('Incongruenza 15'!$D$5="OK",'Incongruenza 15'!$E$5="OK",'Incongruenza 15'!$F$5="OK"),0,1)</f>
        <v>0</v>
      </c>
      <c r="G247" s="1433"/>
      <c r="K247" s="951"/>
    </row>
    <row r="248" spans="1:11" s="930" customFormat="1" x14ac:dyDescent="0.15">
      <c r="B248" s="1432"/>
      <c r="C248" s="1432"/>
      <c r="D248" s="1432"/>
      <c r="E248" s="1429" t="s">
        <v>965</v>
      </c>
      <c r="F248" s="1429">
        <f>IF(OR('SICI(2)'!$G$5&lt;&gt;"OK",'SICI(3)'!$G$5&lt;&gt;"OK"),1,0)</f>
        <v>0</v>
      </c>
      <c r="G248" s="1433"/>
      <c r="K248" s="951"/>
    </row>
    <row r="249" spans="1:11" s="930" customFormat="1" x14ac:dyDescent="0.15">
      <c r="B249" s="1432"/>
      <c r="C249" s="1432"/>
      <c r="D249" s="1432"/>
      <c r="E249" s="1429" t="s">
        <v>900</v>
      </c>
      <c r="F249" s="1429" t="s">
        <v>1227</v>
      </c>
      <c r="G249" s="1432"/>
      <c r="K249" s="951"/>
    </row>
    <row r="250" spans="1:11" s="930" customFormat="1" x14ac:dyDescent="0.15">
      <c r="A250" s="311"/>
      <c r="B250" s="1432"/>
      <c r="C250" s="1432"/>
      <c r="D250" s="640"/>
      <c r="E250" s="640"/>
      <c r="F250" s="640"/>
      <c r="G250" s="640"/>
      <c r="K250" s="951"/>
    </row>
    <row r="251" spans="1:11" s="930" customFormat="1" x14ac:dyDescent="0.15">
      <c r="A251" s="311"/>
      <c r="B251" s="640"/>
      <c r="C251" s="640"/>
      <c r="D251" s="640"/>
      <c r="E251" s="640"/>
      <c r="F251" s="640"/>
      <c r="G251" s="640"/>
      <c r="K251" s="951"/>
    </row>
    <row r="252" spans="1:11" x14ac:dyDescent="0.15">
      <c r="B252" s="640"/>
      <c r="C252" s="640"/>
      <c r="D252" s="640"/>
      <c r="E252" s="640"/>
      <c r="F252" s="640"/>
      <c r="G252" s="640"/>
      <c r="H252" s="930"/>
      <c r="I252" s="930"/>
      <c r="J252" s="930"/>
      <c r="K252" s="951"/>
    </row>
    <row r="253" spans="1:11" x14ac:dyDescent="0.15">
      <c r="B253" s="640"/>
      <c r="C253" s="640"/>
      <c r="D253" s="640"/>
      <c r="E253" s="640"/>
      <c r="F253" s="640"/>
      <c r="G253" s="640"/>
    </row>
    <row r="254" spans="1:11" x14ac:dyDescent="0.15">
      <c r="B254" s="640"/>
      <c r="C254" s="640"/>
      <c r="D254" s="640"/>
      <c r="E254" s="640"/>
      <c r="F254" s="640"/>
      <c r="G254" s="640"/>
    </row>
    <row r="255" spans="1:11" x14ac:dyDescent="0.15">
      <c r="B255" s="640"/>
      <c r="C255" s="640"/>
      <c r="D255" s="640"/>
      <c r="E255" s="640"/>
      <c r="F255" s="640"/>
      <c r="G255" s="640"/>
    </row>
    <row r="256" spans="1:11" x14ac:dyDescent="0.15">
      <c r="B256" s="640"/>
      <c r="C256" s="640"/>
      <c r="D256" s="640"/>
      <c r="E256" s="640"/>
      <c r="F256" s="640"/>
      <c r="G256" s="640"/>
    </row>
    <row r="257" spans="2:7" x14ac:dyDescent="0.15">
      <c r="B257" s="640"/>
      <c r="C257" s="640"/>
      <c r="D257" s="640"/>
      <c r="E257" s="640"/>
      <c r="F257" s="640"/>
      <c r="G257" s="640"/>
    </row>
    <row r="258" spans="2:7" x14ac:dyDescent="0.15">
      <c r="B258" s="640"/>
      <c r="C258" s="640"/>
      <c r="D258" s="640"/>
      <c r="E258" s="640"/>
      <c r="F258" s="640"/>
      <c r="G258" s="640"/>
    </row>
    <row r="259" spans="2:7" x14ac:dyDescent="0.15">
      <c r="B259" s="640"/>
      <c r="C259" s="640"/>
      <c r="D259" s="640"/>
      <c r="E259" s="640"/>
      <c r="F259" s="640"/>
      <c r="G259" s="640"/>
    </row>
    <row r="260" spans="2:7" x14ac:dyDescent="0.15">
      <c r="B260" s="640"/>
      <c r="C260" s="640"/>
      <c r="D260" s="640"/>
      <c r="E260" s="640"/>
      <c r="F260" s="640"/>
      <c r="G260" s="640"/>
    </row>
    <row r="261" spans="2:7" x14ac:dyDescent="0.15">
      <c r="B261" s="640"/>
      <c r="C261" s="640"/>
    </row>
  </sheetData>
  <sheetProtection algorithmName="SHA-512" hashValue="0SRV4vwnrZ21i+Hu1ZhCdMYztQ70Sii19mYPme0QyWD+UX0efMbtvUU64UfJMbRDIdP4KCcANfxAcfyVqDGOfA==" saltValue="AUOMZKPetHwe/Nec2LQUJA=="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dataValidations count="1">
    <dataValidation type="whole" allowBlank="1" showInputMessage="1" showErrorMessage="1" errorTitle="ATTENZIONE" error="INSERIRE SOLO VALORI NUMERICI INTERI" sqref="G47 G50:G51 G53 G56 G59 G62 G82 G85 G88 G91 G94 G97 G100 G103 G106 G109 G112 G115 G118 G121 G124 G127 G130 G133 G136 G139 G142 G145 G148 G151 G154 G157 G160 G163 G166 G169 G172 G175 G178 G181 G184 G187 G190 G193 G196 G199 G202 G205 G208">
      <formula1>0</formula1>
      <formula2>999999999999</formula2>
    </dataValidation>
  </dataValidations>
  <printOptions horizontalCentered="1"/>
  <pageMargins left="0.4" right="0.39" top="0.38" bottom="0.23" header="0.15748031496063" footer="0.15748031496063"/>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V28"/>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5" style="79" customWidth="1"/>
    <col min="2" max="2" width="10.6640625" style="88" customWidth="1"/>
    <col min="3" max="14" width="11.5" style="79" customWidth="1"/>
    <col min="15" max="16" width="11.5" customWidth="1"/>
    <col min="17" max="17" width="9.1640625" style="79" hidden="1" customWidth="1"/>
    <col min="18" max="18" width="9.1640625" style="79" customWidth="1"/>
    <col min="19" max="19" width="6.6640625" style="79" customWidth="1"/>
    <col min="20" max="23" width="10.6640625" style="79" customWidth="1"/>
    <col min="24" max="16384" width="10.6640625" style="79"/>
  </cols>
  <sheetData>
    <row r="1" spans="1:18" s="3" customFormat="1" ht="43.5" customHeight="1" x14ac:dyDescent="0.2">
      <c r="A1" s="1728" t="str">
        <f>'t1'!A1</f>
        <v>REGIONI ED AUTONOMIE LOCALI - anno 2023</v>
      </c>
      <c r="B1" s="1728"/>
      <c r="C1" s="1728"/>
      <c r="D1" s="1728"/>
      <c r="E1" s="1728"/>
      <c r="F1" s="1728"/>
      <c r="G1" s="1728"/>
      <c r="H1" s="1728"/>
      <c r="I1" s="1728"/>
      <c r="J1" s="1728"/>
      <c r="K1" s="1728"/>
      <c r="L1" s="1728"/>
      <c r="N1" s="281"/>
      <c r="O1"/>
      <c r="P1"/>
      <c r="Q1"/>
    </row>
    <row r="2" spans="1:18" s="3" customFormat="1" ht="30" customHeight="1" thickBot="1" x14ac:dyDescent="0.25">
      <c r="A2" s="280"/>
      <c r="B2" s="2"/>
      <c r="F2" s="1729"/>
      <c r="G2" s="1729"/>
      <c r="H2" s="1729"/>
      <c r="I2" s="1729"/>
      <c r="J2" s="1729"/>
      <c r="K2" s="1729"/>
      <c r="L2" s="1729"/>
      <c r="M2" s="1729"/>
      <c r="N2" s="1729"/>
      <c r="O2"/>
      <c r="P2"/>
      <c r="Q2"/>
    </row>
    <row r="3" spans="1:18" ht="18.75" customHeight="1" thickBot="1" x14ac:dyDescent="0.25">
      <c r="A3" s="80"/>
      <c r="B3" s="81"/>
      <c r="C3" s="123" t="s">
        <v>138</v>
      </c>
      <c r="D3" s="124"/>
      <c r="E3" s="124"/>
      <c r="F3" s="125"/>
      <c r="G3" s="124"/>
      <c r="H3" s="124"/>
      <c r="I3" s="124"/>
      <c r="J3" s="124"/>
      <c r="K3" s="1733" t="s">
        <v>139</v>
      </c>
      <c r="L3" s="1734"/>
      <c r="M3" s="1734"/>
      <c r="N3" s="1734"/>
      <c r="O3" s="1734"/>
      <c r="P3" s="1735"/>
      <c r="Q3"/>
      <c r="R3"/>
    </row>
    <row r="4" spans="1:18" ht="21.75" customHeight="1" thickTop="1" x14ac:dyDescent="0.2">
      <c r="A4" s="250" t="s">
        <v>136</v>
      </c>
      <c r="B4" s="251" t="s">
        <v>71</v>
      </c>
      <c r="C4" s="1723" t="s">
        <v>182</v>
      </c>
      <c r="D4" s="1724"/>
      <c r="E4" s="1730" t="s">
        <v>100</v>
      </c>
      <c r="F4" s="1731"/>
      <c r="G4" s="1732" t="s">
        <v>60</v>
      </c>
      <c r="H4" s="1732"/>
      <c r="I4" s="1736" t="s">
        <v>730</v>
      </c>
      <c r="J4" s="1737"/>
      <c r="K4" s="1723" t="s">
        <v>182</v>
      </c>
      <c r="L4" s="1724"/>
      <c r="M4" s="1725" t="s">
        <v>100</v>
      </c>
      <c r="N4" s="1726"/>
      <c r="O4" s="1725" t="s">
        <v>60</v>
      </c>
      <c r="P4" s="1727"/>
      <c r="Q4"/>
      <c r="R4"/>
    </row>
    <row r="5" spans="1:18" ht="12" thickBot="1" x14ac:dyDescent="0.25">
      <c r="A5" s="722" t="s">
        <v>606</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c r="P6" s="500"/>
      <c r="Q6" s="713">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3">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3">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3">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3">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3">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3">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3">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3">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3">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3">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3">
        <f>'t1'!M17</f>
        <v>1</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3">
        <f>'t1'!M18</f>
        <v>1</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3">
        <f>'t1'!M19</f>
        <v>0</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3">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3">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3">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0</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conditionalFormatting sqref="A6:J22">
    <cfRule type="expression" dxfId="30" priority="4" stopIfTrue="1">
      <formula>$Q6&gt;0</formula>
    </cfRule>
  </conditionalFormatting>
  <printOptions horizontalCentered="1" verticalCentered="1"/>
  <pageMargins left="0" right="0" top="0.196850393700787"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Z43"/>
  <sheetViews>
    <sheetView showGridLines="0" workbookViewId="0">
      <pane xSplit="2" ySplit="14" topLeftCell="C15" activePane="bottomRight" state="frozen"/>
      <selection activeCell="A2" sqref="A2"/>
      <selection pane="topRight" activeCell="A2" sqref="A2"/>
      <selection pane="bottomLeft" activeCell="A2" sqref="A2"/>
      <selection pane="bottomRight" activeCell="D8" sqref="D8:E8"/>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43.5"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1728"/>
      <c r="R1" s="1728"/>
      <c r="S1" s="1728"/>
      <c r="T1" s="281"/>
    </row>
    <row r="2" spans="1:26" ht="38.25" customHeight="1" x14ac:dyDescent="0.2">
      <c r="A2" s="1"/>
      <c r="R2" s="1741"/>
      <c r="S2" s="1741"/>
      <c r="T2" s="1741"/>
      <c r="Z2" s="1369"/>
    </row>
    <row r="3" spans="1:26" ht="12" customHeight="1" thickBot="1" x14ac:dyDescent="0.25">
      <c r="A3" s="1"/>
      <c r="R3" s="527"/>
      <c r="S3" s="527"/>
      <c r="T3" s="527"/>
    </row>
    <row r="4" spans="1:26" ht="18" customHeight="1" thickBot="1" x14ac:dyDescent="0.25">
      <c r="A4" s="1347" t="s">
        <v>1196</v>
      </c>
      <c r="B4" s="1348"/>
      <c r="C4" s="1348"/>
      <c r="D4" s="1348"/>
      <c r="E4" s="1348"/>
      <c r="F4" s="1349"/>
      <c r="G4" s="1349"/>
      <c r="H4" s="1349"/>
      <c r="I4" s="1349"/>
      <c r="J4" s="1349"/>
      <c r="K4" s="1349"/>
      <c r="L4" s="1349"/>
      <c r="M4" s="1349"/>
      <c r="N4" s="1349"/>
      <c r="O4" s="1349"/>
      <c r="P4" s="1349"/>
      <c r="Q4" s="1349"/>
      <c r="R4" s="1372"/>
      <c r="S4" s="1372"/>
      <c r="T4" s="1373"/>
    </row>
    <row r="5" spans="1:26" ht="12" customHeight="1" x14ac:dyDescent="0.2">
      <c r="A5" s="1282"/>
      <c r="B5" s="3"/>
      <c r="C5" s="3"/>
      <c r="D5" s="3"/>
      <c r="E5" s="3"/>
      <c r="R5" s="527"/>
      <c r="S5" s="527"/>
      <c r="T5" s="1370"/>
    </row>
    <row r="6" spans="1:26" ht="12" customHeight="1" x14ac:dyDescent="0.2">
      <c r="A6" s="1484" t="str">
        <f>'t2'!A6</f>
        <v>FUNZIONARI ED ELEVATA QUALIFICAZIONE</v>
      </c>
      <c r="B6" s="1514" t="str">
        <f>'t2'!B6</f>
        <v>EQ</v>
      </c>
      <c r="C6" s="1484" t="str">
        <f>"     n."</f>
        <v xml:space="preserve">     n.</v>
      </c>
      <c r="D6" s="1742">
        <v>1</v>
      </c>
      <c r="E6" s="1742"/>
      <c r="R6" s="527"/>
      <c r="S6" s="527"/>
      <c r="T6" s="1370"/>
    </row>
    <row r="7" spans="1:26" ht="12" customHeight="1" x14ac:dyDescent="0.2">
      <c r="A7" s="1484" t="str">
        <f>'t2'!A7</f>
        <v>ISTRUTTORI</v>
      </c>
      <c r="B7" s="1514" t="str">
        <f>'t2'!B7</f>
        <v>IR</v>
      </c>
      <c r="C7" s="1484" t="str">
        <f>"     n."</f>
        <v xml:space="preserve">     n.</v>
      </c>
      <c r="D7" s="1742">
        <v>1</v>
      </c>
      <c r="E7" s="1742"/>
      <c r="R7" s="527"/>
      <c r="S7" s="527"/>
      <c r="T7" s="1370"/>
    </row>
    <row r="8" spans="1:26" ht="12" customHeight="1" x14ac:dyDescent="0.2">
      <c r="A8" s="1484" t="str">
        <f>'t2'!A8</f>
        <v>OPERATORI ESPERTI</v>
      </c>
      <c r="B8" s="1514" t="str">
        <f>'t2'!B8</f>
        <v>OE</v>
      </c>
      <c r="C8" s="1484" t="str">
        <f>"     n."</f>
        <v xml:space="preserve">     n.</v>
      </c>
      <c r="D8" s="1742"/>
      <c r="E8" s="1742"/>
      <c r="R8" s="527"/>
      <c r="S8" s="527"/>
      <c r="T8" s="1370"/>
    </row>
    <row r="9" spans="1:26" ht="12" customHeight="1" x14ac:dyDescent="0.2">
      <c r="A9" s="1484" t="str">
        <f>'t2'!A9</f>
        <v>OPERATORI</v>
      </c>
      <c r="B9" s="1514" t="str">
        <f>'t2'!B9</f>
        <v>OP</v>
      </c>
      <c r="C9" s="1484" t="str">
        <f>"     n."</f>
        <v xml:space="preserve">     n.</v>
      </c>
      <c r="D9" s="1742"/>
      <c r="E9" s="1742"/>
      <c r="R9" s="527"/>
      <c r="S9" s="527"/>
      <c r="T9" s="1370"/>
    </row>
    <row r="10" spans="1:26" ht="12" customHeight="1" thickBot="1" x14ac:dyDescent="0.25">
      <c r="A10" s="1350"/>
      <c r="B10" s="1351"/>
      <c r="C10" s="1351"/>
      <c r="D10" s="1351"/>
      <c r="E10" s="1351"/>
      <c r="F10" s="810"/>
      <c r="G10" s="810"/>
      <c r="H10" s="810"/>
      <c r="I10" s="810"/>
      <c r="J10" s="810"/>
      <c r="K10" s="810"/>
      <c r="L10" s="810"/>
      <c r="M10" s="810"/>
      <c r="N10" s="810"/>
      <c r="O10" s="810"/>
      <c r="P10" s="810"/>
      <c r="Q10" s="810"/>
      <c r="R10" s="415"/>
      <c r="S10" s="415"/>
      <c r="T10" s="1371"/>
    </row>
    <row r="11" spans="1:26" ht="12" customHeight="1" thickBot="1" x14ac:dyDescent="0.25">
      <c r="A11" s="1"/>
      <c r="R11" s="527"/>
      <c r="S11" s="527"/>
      <c r="T11" s="527"/>
    </row>
    <row r="12" spans="1:26" ht="13.5" thickBot="1" x14ac:dyDescent="0.25">
      <c r="A12" s="274"/>
      <c r="B12" s="8"/>
      <c r="C12" s="1740" t="s">
        <v>70</v>
      </c>
      <c r="D12" s="1740"/>
      <c r="E12" s="1740"/>
      <c r="F12" s="1740"/>
      <c r="G12" s="1740"/>
      <c r="H12" s="1740"/>
      <c r="I12" s="1740"/>
      <c r="J12" s="1740"/>
      <c r="K12" s="1740"/>
      <c r="L12" s="1740"/>
      <c r="M12" s="1740"/>
      <c r="N12" s="1740"/>
      <c r="O12" s="1740"/>
      <c r="P12" s="1740"/>
      <c r="Q12" s="1740"/>
      <c r="R12" s="1740"/>
      <c r="S12" s="1740"/>
      <c r="T12" s="198"/>
    </row>
    <row r="13" spans="1:26" s="90" customFormat="1" ht="16.5" customHeight="1" thickTop="1" x14ac:dyDescent="0.2">
      <c r="A13" s="277"/>
      <c r="B13" s="275"/>
      <c r="C13" s="1738" t="s">
        <v>177</v>
      </c>
      <c r="D13" s="1739"/>
      <c r="E13" s="1739"/>
      <c r="F13" s="1739"/>
      <c r="G13" s="1739"/>
      <c r="H13" s="1739"/>
      <c r="I13" s="1739"/>
      <c r="J13" s="1739"/>
      <c r="K13" s="1739"/>
      <c r="L13" s="1739"/>
      <c r="M13" s="1739"/>
      <c r="N13" s="1739"/>
      <c r="O13" s="1739"/>
      <c r="P13" s="1739"/>
      <c r="Q13" s="1739"/>
      <c r="R13" s="1739"/>
      <c r="S13" s="1739"/>
      <c r="T13" s="278"/>
    </row>
    <row r="14" spans="1:26" ht="63.75"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5"/>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3"/>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3"/>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3"/>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3"/>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3"/>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3"/>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3"/>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3"/>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3"/>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3"/>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3"/>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c r="O27" s="1353"/>
      <c r="P27" s="223"/>
      <c r="Q27" s="223"/>
      <c r="R27" s="223"/>
      <c r="S27" s="223"/>
      <c r="T27" s="379">
        <f t="shared" si="0"/>
        <v>0</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3"/>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3"/>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3"/>
      <c r="S30" s="1354"/>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2"/>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0</v>
      </c>
      <c r="O32" s="382">
        <f t="shared" si="1"/>
        <v>0</v>
      </c>
      <c r="P32" s="382">
        <f t="shared" si="1"/>
        <v>0</v>
      </c>
      <c r="Q32" s="382">
        <f t="shared" si="1"/>
        <v>0</v>
      </c>
      <c r="R32" s="382">
        <f>SUM(R15:R31)</f>
        <v>0</v>
      </c>
      <c r="S32" s="382">
        <f t="shared" si="1"/>
        <v>0</v>
      </c>
      <c r="T32" s="380">
        <f t="shared" si="1"/>
        <v>0</v>
      </c>
    </row>
    <row r="33" spans="1:22" ht="17.25" customHeight="1" x14ac:dyDescent="0.2">
      <c r="A33" s="20"/>
    </row>
    <row r="34" spans="1:22" x14ac:dyDescent="0.2">
      <c r="A34" s="20"/>
    </row>
    <row r="43" spans="1:22" x14ac:dyDescent="0.2">
      <c r="V43" s="140"/>
    </row>
  </sheetData>
  <sheetProtection algorithmName="SHA-512" hashValue="bkV4OIgFLLzBo1YOjhSZkLeSsbuxR1/x8a8LGNSZsoEF2PmRQc/9B8OmZVvtVxb1KGubYwC7noqP6QN67zPUgw==" saltValue="ZcVS3gdDWhwMFVDKyGOvCA==" spinCount="100000" sheet="1" formatColumns="0" selectLockedCells="1"/>
  <mergeCells count="8">
    <mergeCell ref="C13:S13"/>
    <mergeCell ref="C12:S12"/>
    <mergeCell ref="R2:T2"/>
    <mergeCell ref="A1:S1"/>
    <mergeCell ref="D6:E6"/>
    <mergeCell ref="D7:E7"/>
    <mergeCell ref="D8:E8"/>
    <mergeCell ref="D9:E9"/>
  </mergeCells>
  <printOptions horizontalCentered="1" verticalCentered="1"/>
  <pageMargins left="0" right="0" top="0.196850393700787" bottom="0.15748031496063" header="0.196850393700787" footer="0.196850393700787"/>
  <pageSetup paperSize="9" scale="75"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fitToPage="1"/>
  </sheetPr>
  <dimension ref="A1:AA27"/>
  <sheetViews>
    <sheetView showGridLines="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1640625" style="79" customWidth="1"/>
    <col min="2" max="2" width="10.6640625" style="88" customWidth="1"/>
    <col min="3" max="14" width="11.1640625" style="79" customWidth="1"/>
    <col min="15" max="20" width="9.33203125" style="79" customWidth="1"/>
    <col min="21" max="22" width="11.1640625" style="79" customWidth="1"/>
    <col min="23" max="23" width="6.6640625" style="79" hidden="1" customWidth="1"/>
    <col min="24" max="27" width="10.6640625" style="79" customWidth="1"/>
    <col min="28" max="16384" width="10.6640625" style="79"/>
  </cols>
  <sheetData>
    <row r="1" spans="1:27" s="3" customFormat="1" ht="43.5"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1728"/>
      <c r="R1" s="1728"/>
      <c r="S1" s="1728"/>
      <c r="T1" s="1728"/>
      <c r="U1"/>
      <c r="V1" s="281"/>
    </row>
    <row r="2" spans="1:27" s="3" customFormat="1" ht="30" customHeight="1" thickBot="1" x14ac:dyDescent="0.25">
      <c r="A2" s="280"/>
      <c r="B2" s="2"/>
      <c r="I2" s="4"/>
      <c r="N2" s="1729"/>
      <c r="O2" s="1729"/>
      <c r="P2" s="1729"/>
      <c r="Q2" s="1729"/>
      <c r="R2" s="1729"/>
      <c r="S2" s="1729"/>
      <c r="T2" s="1729"/>
      <c r="U2" s="1729"/>
      <c r="V2" s="1729"/>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43" t="s">
        <v>389</v>
      </c>
      <c r="D4" s="1744"/>
      <c r="E4" s="1743" t="s">
        <v>976</v>
      </c>
      <c r="F4" s="1744"/>
      <c r="G4" s="1743" t="s">
        <v>390</v>
      </c>
      <c r="H4" s="1744"/>
      <c r="I4" s="1743" t="s">
        <v>61</v>
      </c>
      <c r="J4" s="1744"/>
      <c r="K4" s="1743" t="s">
        <v>62</v>
      </c>
      <c r="L4" s="1744"/>
      <c r="M4" s="1743" t="s">
        <v>628</v>
      </c>
      <c r="N4" s="1744"/>
      <c r="O4" s="1743" t="s">
        <v>855</v>
      </c>
      <c r="P4" s="1744"/>
      <c r="Q4" s="1743" t="s">
        <v>1110</v>
      </c>
      <c r="R4" s="1744"/>
      <c r="S4" s="1743" t="s">
        <v>99</v>
      </c>
      <c r="T4" s="1744"/>
      <c r="U4" s="1743" t="s">
        <v>74</v>
      </c>
      <c r="V4" s="1747"/>
      <c r="X4"/>
      <c r="Y4"/>
      <c r="Z4"/>
      <c r="AA4"/>
    </row>
    <row r="5" spans="1:27" x14ac:dyDescent="0.2">
      <c r="A5" s="724" t="s">
        <v>606</v>
      </c>
      <c r="B5" s="84"/>
      <c r="C5" s="1745" t="s">
        <v>394</v>
      </c>
      <c r="D5" s="1746"/>
      <c r="E5" s="1745" t="s">
        <v>395</v>
      </c>
      <c r="F5" s="1746"/>
      <c r="G5" s="1745" t="s">
        <v>396</v>
      </c>
      <c r="H5" s="1746"/>
      <c r="I5" s="1745" t="s">
        <v>397</v>
      </c>
      <c r="J5" s="1746"/>
      <c r="K5" s="1745" t="s">
        <v>398</v>
      </c>
      <c r="L5" s="1746"/>
      <c r="M5" s="1745" t="s">
        <v>588</v>
      </c>
      <c r="N5" s="1746"/>
      <c r="O5" s="1745" t="s">
        <v>452</v>
      </c>
      <c r="P5" s="1746"/>
      <c r="Q5" s="1745" t="s">
        <v>1171</v>
      </c>
      <c r="R5" s="1746"/>
      <c r="S5" s="1745" t="s">
        <v>399</v>
      </c>
      <c r="T5" s="1746"/>
      <c r="U5" s="1745"/>
      <c r="V5" s="1748"/>
      <c r="X5"/>
      <c r="Y5"/>
      <c r="Z5"/>
      <c r="AA5"/>
    </row>
    <row r="6" spans="1:27" ht="12" thickBot="1" x14ac:dyDescent="0.25">
      <c r="A6" s="723"/>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202"/>
      <c r="D7" s="206"/>
      <c r="E7" s="202"/>
      <c r="F7" s="206"/>
      <c r="G7" s="202"/>
      <c r="H7" s="206"/>
      <c r="I7" s="202"/>
      <c r="J7" s="206"/>
      <c r="K7" s="455"/>
      <c r="L7" s="201"/>
      <c r="M7" s="202"/>
      <c r="N7" s="206"/>
      <c r="O7" s="207"/>
      <c r="P7" s="206"/>
      <c r="Q7" s="207"/>
      <c r="R7" s="206"/>
      <c r="S7" s="207"/>
      <c r="T7" s="206"/>
      <c r="U7" s="383">
        <f>SUM(C7,E7,G7,I7,K7,M7,O7,Q7,S7)</f>
        <v>0</v>
      </c>
      <c r="V7" s="384">
        <f>SUM(D7,F7,H7,J7,L7,N7,P7,R7,T7)</f>
        <v>0</v>
      </c>
      <c r="W7" s="714">
        <f>'t1'!M6</f>
        <v>0</v>
      </c>
      <c r="X7"/>
      <c r="Y7"/>
      <c r="Z7"/>
      <c r="AA7"/>
    </row>
    <row r="8" spans="1:27" ht="12.75" customHeight="1" x14ac:dyDescent="0.2">
      <c r="A8" s="133" t="str">
        <f>'t1'!A7</f>
        <v>SEGRETARIO B</v>
      </c>
      <c r="B8" s="199" t="str">
        <f>'t1'!B7</f>
        <v>0D0103</v>
      </c>
      <c r="C8" s="202"/>
      <c r="D8" s="206"/>
      <c r="E8" s="202"/>
      <c r="F8" s="206"/>
      <c r="G8" s="202"/>
      <c r="H8" s="206"/>
      <c r="I8" s="202"/>
      <c r="J8" s="206"/>
      <c r="K8" s="455"/>
      <c r="L8" s="201"/>
      <c r="M8" s="202"/>
      <c r="N8" s="206"/>
      <c r="O8" s="207"/>
      <c r="P8" s="206"/>
      <c r="Q8" s="207"/>
      <c r="R8" s="206"/>
      <c r="S8" s="207"/>
      <c r="T8" s="206"/>
      <c r="U8" s="383">
        <f t="shared" ref="U8:U23" si="0">SUM(C8,E8,G8,I8,K8,M8,O8,Q8,S8)</f>
        <v>0</v>
      </c>
      <c r="V8" s="384">
        <f t="shared" ref="V8:V23" si="1">SUM(D8,F8,H8,J8,L8,N8,P8,R8,T8)</f>
        <v>0</v>
      </c>
      <c r="W8" s="714">
        <f>'t1'!M7</f>
        <v>0</v>
      </c>
      <c r="X8"/>
      <c r="Y8"/>
      <c r="Z8"/>
      <c r="AA8"/>
    </row>
    <row r="9" spans="1:27" ht="12.75" customHeight="1" x14ac:dyDescent="0.2">
      <c r="A9" s="133" t="str">
        <f>'t1'!A8</f>
        <v>SEGRETARIO C</v>
      </c>
      <c r="B9" s="199" t="str">
        <f>'t1'!B8</f>
        <v>0D0485</v>
      </c>
      <c r="C9" s="202"/>
      <c r="D9" s="206"/>
      <c r="E9" s="202"/>
      <c r="F9" s="206"/>
      <c r="G9" s="202"/>
      <c r="H9" s="206"/>
      <c r="I9" s="202"/>
      <c r="J9" s="206"/>
      <c r="K9" s="455"/>
      <c r="L9" s="201"/>
      <c r="M9" s="202"/>
      <c r="N9" s="206"/>
      <c r="O9" s="207"/>
      <c r="P9" s="206"/>
      <c r="Q9" s="207"/>
      <c r="R9" s="206"/>
      <c r="S9" s="207"/>
      <c r="T9" s="206"/>
      <c r="U9" s="383">
        <f t="shared" si="0"/>
        <v>0</v>
      </c>
      <c r="V9" s="384">
        <f t="shared" si="1"/>
        <v>0</v>
      </c>
      <c r="W9" s="714">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4">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4">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4">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4">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4">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4">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4">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4">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4">
        <f>'t1'!M17</f>
        <v>1</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c r="S19" s="207"/>
      <c r="T19" s="206"/>
      <c r="U19" s="383">
        <f t="shared" si="0"/>
        <v>0</v>
      </c>
      <c r="V19" s="384">
        <f t="shared" si="1"/>
        <v>0</v>
      </c>
      <c r="W19" s="714">
        <f>'t1'!M18</f>
        <v>1</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4">
        <f>'t1'!M19</f>
        <v>0</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4">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4">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4">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0</v>
      </c>
      <c r="X24"/>
      <c r="Y24"/>
      <c r="Z24"/>
      <c r="AA24"/>
    </row>
    <row r="25" spans="1:27" ht="18.75" customHeight="1" x14ac:dyDescent="0.2">
      <c r="A25" s="1361" t="str">
        <f>'t1'!A24</f>
        <v>(a) personale a tempo indeterminato al quale viene applicato un contratto di lavoro di tipo privatistico (es.:tipografico,chimico,edile,metalmeccanico,portierato, ecc.)</v>
      </c>
    </row>
    <row r="26" spans="1:27" x14ac:dyDescent="0.2">
      <c r="A26" s="1362" t="str">
        <f>'t1'!A25</f>
        <v>(b) cfr." istruzioni generali e specifiche di comparto" e "glossario"</v>
      </c>
      <c r="B26" s="2"/>
      <c r="C26" s="3"/>
      <c r="D26" s="3"/>
      <c r="E26" s="3"/>
      <c r="F26" s="3"/>
      <c r="G26" s="3"/>
      <c r="H26" s="3"/>
      <c r="I26" s="3"/>
      <c r="J26" s="3"/>
      <c r="K26" s="3"/>
      <c r="L26" s="3"/>
      <c r="M26" s="3"/>
      <c r="N26" s="3"/>
    </row>
    <row r="27" spans="1:27" x14ac:dyDescent="0.2">
      <c r="A27" s="1362" t="str">
        <f>'t1'!A26</f>
        <v>(*) inserire i dati comunicati nella tab.1 (colonna presenti al 31/12/2022) della rilevazione dell'anno precedente</v>
      </c>
    </row>
  </sheetData>
  <sheetProtection algorithmName="SHA-512" hashValue="YCc9rkSpW2uySlPUhjI2zRWruSa9TVKTICb45FN/KAgrTs1kjC7KsJrFELtkoZ8DW2vA0mtMyfeL+AzzyNT39A==" saltValue="Nf/jeld2Nw7yub7N5dQvwQ=="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conditionalFormatting sqref="A7:P7 Q7:V23 A8:A27 B8:P23">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fitToPage="1"/>
  </sheetPr>
  <dimension ref="A1:W28"/>
  <sheetViews>
    <sheetView showGridLines="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 style="68" customWidth="1"/>
    <col min="2" max="2" width="10.6640625" style="67" customWidth="1"/>
    <col min="3" max="8" width="10.6640625" style="68" customWidth="1"/>
    <col min="9" max="12" width="11.1640625" style="68" customWidth="1"/>
    <col min="13" max="20" width="10.33203125" style="68" customWidth="1"/>
    <col min="21" max="22" width="10.6640625" style="68" customWidth="1"/>
    <col min="23" max="23" width="5.6640625" style="68" hidden="1" customWidth="1"/>
    <col min="24" max="16384" width="10.6640625" style="68"/>
  </cols>
  <sheetData>
    <row r="1" spans="1:23" s="3" customFormat="1" ht="43.5"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310"/>
      <c r="R1" s="310"/>
      <c r="S1" s="310"/>
      <c r="T1" s="310"/>
      <c r="V1" s="281"/>
      <c r="W1"/>
    </row>
    <row r="2" spans="1:23" ht="30" customHeight="1" thickBot="1" x14ac:dyDescent="0.25">
      <c r="A2" s="66"/>
      <c r="D2" s="69"/>
      <c r="E2" s="69"/>
      <c r="F2" s="69"/>
      <c r="J2" s="1729"/>
      <c r="K2" s="1729"/>
      <c r="L2" s="1729"/>
      <c r="M2" s="1729"/>
      <c r="N2" s="1729"/>
      <c r="O2" s="1729"/>
      <c r="P2" s="1729"/>
      <c r="Q2" s="1729"/>
      <c r="R2" s="1729"/>
      <c r="S2" s="1729"/>
      <c r="T2" s="1729"/>
      <c r="U2" s="1729"/>
      <c r="V2" s="1729"/>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54" t="s">
        <v>393</v>
      </c>
      <c r="D4" s="1731"/>
      <c r="E4" s="1754" t="s">
        <v>99</v>
      </c>
      <c r="F4" s="1731"/>
      <c r="G4" s="1751" t="s">
        <v>63</v>
      </c>
      <c r="H4" s="1753"/>
      <c r="I4" s="1751" t="s">
        <v>364</v>
      </c>
      <c r="J4" s="1753"/>
      <c r="K4" s="1751" t="s">
        <v>365</v>
      </c>
      <c r="L4" s="1753"/>
      <c r="M4" s="1751" t="s">
        <v>367</v>
      </c>
      <c r="N4" s="1753"/>
      <c r="O4" s="1751" t="s">
        <v>368</v>
      </c>
      <c r="P4" s="1752"/>
      <c r="Q4" s="1754" t="s">
        <v>1108</v>
      </c>
      <c r="R4" s="1755"/>
      <c r="S4" s="1751" t="s">
        <v>1109</v>
      </c>
      <c r="T4" s="1752"/>
      <c r="U4" s="1756" t="s">
        <v>74</v>
      </c>
      <c r="V4" s="1757"/>
    </row>
    <row r="5" spans="1:23" x14ac:dyDescent="0.2">
      <c r="A5" s="724" t="s">
        <v>606</v>
      </c>
      <c r="B5" s="75"/>
      <c r="C5" s="1749" t="s">
        <v>400</v>
      </c>
      <c r="D5" s="1750"/>
      <c r="E5" s="1749" t="s">
        <v>401</v>
      </c>
      <c r="F5" s="1750"/>
      <c r="G5" s="1749" t="s">
        <v>402</v>
      </c>
      <c r="H5" s="1750"/>
      <c r="I5" s="1749" t="s">
        <v>403</v>
      </c>
      <c r="J5" s="1750"/>
      <c r="K5" s="1749" t="s">
        <v>404</v>
      </c>
      <c r="L5" s="1750"/>
      <c r="M5" s="1749" t="s">
        <v>405</v>
      </c>
      <c r="N5" s="1750"/>
      <c r="O5" s="1749" t="s">
        <v>406</v>
      </c>
      <c r="P5" s="1750"/>
      <c r="Q5" s="1749" t="s">
        <v>589</v>
      </c>
      <c r="R5" s="1750"/>
      <c r="S5" s="1749" t="s">
        <v>759</v>
      </c>
      <c r="T5" s="1750"/>
      <c r="U5" s="1758"/>
      <c r="V5" s="1759"/>
    </row>
    <row r="6" spans="1:23" ht="12" thickBot="1" x14ac:dyDescent="0.25">
      <c r="A6" s="723"/>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615"/>
      <c r="D7" s="616"/>
      <c r="E7" s="615"/>
      <c r="F7" s="617"/>
      <c r="G7" s="615"/>
      <c r="H7" s="617"/>
      <c r="I7" s="615"/>
      <c r="J7" s="616"/>
      <c r="K7" s="617"/>
      <c r="L7" s="616"/>
      <c r="M7" s="617"/>
      <c r="N7" s="616"/>
      <c r="O7" s="618"/>
      <c r="P7" s="616"/>
      <c r="Q7" s="617"/>
      <c r="R7" s="616"/>
      <c r="S7" s="617"/>
      <c r="T7" s="616"/>
      <c r="U7" s="385">
        <f>SUM(C7,E7,G7,I7,K7,M7,O7,Q7,S7)</f>
        <v>0</v>
      </c>
      <c r="V7" s="386">
        <f>SUM(D7,F7,H7,J7,L7,N7,P7,R7,T7)</f>
        <v>0</v>
      </c>
      <c r="W7" s="715">
        <f>'t1'!M6</f>
        <v>0</v>
      </c>
    </row>
    <row r="8" spans="1:23" ht="12" customHeight="1" x14ac:dyDescent="0.2">
      <c r="A8" s="133" t="str">
        <f>'t1'!A7</f>
        <v>SEGRETARIO B</v>
      </c>
      <c r="B8" s="199" t="str">
        <f>'t1'!B7</f>
        <v>0D0103</v>
      </c>
      <c r="C8" s="615"/>
      <c r="D8" s="616"/>
      <c r="E8" s="615"/>
      <c r="F8" s="617"/>
      <c r="G8" s="615"/>
      <c r="H8" s="617"/>
      <c r="I8" s="615"/>
      <c r="J8" s="616"/>
      <c r="K8" s="617"/>
      <c r="L8" s="616"/>
      <c r="M8" s="617"/>
      <c r="N8" s="616"/>
      <c r="O8" s="618"/>
      <c r="P8" s="616"/>
      <c r="Q8" s="617"/>
      <c r="R8" s="616"/>
      <c r="S8" s="617"/>
      <c r="T8" s="616"/>
      <c r="U8" s="385">
        <f t="shared" ref="U8:U23" si="0">SUM(C8,E8,G8,I8,K8,M8,O8,Q8,S8)</f>
        <v>0</v>
      </c>
      <c r="V8" s="386">
        <f t="shared" ref="V8:V23" si="1">SUM(D8,F8,H8,J8,L8,N8,P8,R8,T8)</f>
        <v>0</v>
      </c>
      <c r="W8" s="715">
        <f>'t1'!M7</f>
        <v>0</v>
      </c>
    </row>
    <row r="9" spans="1:23" ht="12" customHeight="1" x14ac:dyDescent="0.2">
      <c r="A9" s="133" t="str">
        <f>'t1'!A8</f>
        <v>SEGRETARIO C</v>
      </c>
      <c r="B9" s="199" t="str">
        <f>'t1'!B8</f>
        <v>0D0485</v>
      </c>
      <c r="C9" s="615"/>
      <c r="D9" s="616"/>
      <c r="E9" s="615"/>
      <c r="F9" s="617"/>
      <c r="G9" s="615"/>
      <c r="H9" s="617"/>
      <c r="I9" s="615"/>
      <c r="J9" s="616"/>
      <c r="K9" s="617"/>
      <c r="L9" s="616"/>
      <c r="M9" s="617"/>
      <c r="N9" s="616"/>
      <c r="O9" s="618"/>
      <c r="P9" s="616"/>
      <c r="Q9" s="617"/>
      <c r="R9" s="616"/>
      <c r="S9" s="617"/>
      <c r="T9" s="616"/>
      <c r="U9" s="385">
        <f t="shared" si="0"/>
        <v>0</v>
      </c>
      <c r="V9" s="386">
        <f t="shared" si="1"/>
        <v>0</v>
      </c>
      <c r="W9" s="715">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5">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5">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5">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5">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5">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5">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5">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5">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5">
        <f>'t1'!M17</f>
        <v>1</v>
      </c>
    </row>
    <row r="19" spans="1:23" ht="12" customHeight="1" x14ac:dyDescent="0.2">
      <c r="A19" s="133" t="str">
        <f>'t1'!A18</f>
        <v>ISTRUTTORI</v>
      </c>
      <c r="B19" s="199" t="str">
        <f>'t1'!B18</f>
        <v>0IR000</v>
      </c>
      <c r="C19" s="615"/>
      <c r="D19" s="616"/>
      <c r="E19" s="615"/>
      <c r="F19" s="617"/>
      <c r="G19" s="615"/>
      <c r="H19" s="617"/>
      <c r="I19" s="615"/>
      <c r="J19" s="616"/>
      <c r="K19" s="617"/>
      <c r="L19" s="616"/>
      <c r="M19" s="617"/>
      <c r="N19" s="616"/>
      <c r="O19" s="618"/>
      <c r="P19" s="616"/>
      <c r="Q19" s="617"/>
      <c r="R19" s="616"/>
      <c r="S19" s="617"/>
      <c r="T19" s="616"/>
      <c r="U19" s="385">
        <f t="shared" si="0"/>
        <v>0</v>
      </c>
      <c r="V19" s="386">
        <f t="shared" si="1"/>
        <v>0</v>
      </c>
      <c r="W19" s="715">
        <f>'t1'!M18</f>
        <v>1</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5">
        <f>'t1'!M19</f>
        <v>0</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5">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5">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5">
        <f>'t1'!M22</f>
        <v>0</v>
      </c>
    </row>
    <row r="24" spans="1:23" ht="12.75" customHeight="1" thickTop="1" thickBot="1" x14ac:dyDescent="0.25">
      <c r="A24" s="77" t="s">
        <v>74</v>
      </c>
      <c r="B24" s="78"/>
      <c r="C24" s="387">
        <f t="shared" ref="C24:O24" si="3">SUM(C7:C23)</f>
        <v>0</v>
      </c>
      <c r="D24" s="389">
        <f t="shared" si="3"/>
        <v>0</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0</v>
      </c>
      <c r="V24" s="388">
        <f t="shared" si="4"/>
        <v>0</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U9jc954Z1knBIdGQAfF/ZpTLNoEA0F2/qdibmhkVSJEdt1r2uuU/6em1sFlBsR/MD2x2aP159/LuMK+wV/nzAw==" saltValue="vXCXqI/cUqWLumLP1sW4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conditionalFormatting sqref="A7:V23">
    <cfRule type="expression" dxfId="28" priority="2" stopIfTrue="1">
      <formula>$W7&gt;0</formula>
    </cfRule>
  </conditionalFormatting>
  <printOptions horizontalCentered="1" verticalCentered="1"/>
  <pageMargins left="0" right="0" top="0.196850393700787"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fitToPage="1"/>
  </sheetPr>
  <dimension ref="A1:Y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33203125" style="51" customWidth="1"/>
    <col min="2" max="2" width="10.5" style="53" customWidth="1"/>
    <col min="3" max="22" width="8.33203125" style="51" customWidth="1"/>
    <col min="23" max="23" width="10" style="51" customWidth="1"/>
    <col min="24" max="24" width="10.6640625" style="51"/>
    <col min="25" max="25" width="10.6640625" style="51" hidden="1" customWidth="1"/>
    <col min="26" max="16384" width="10.6640625" style="51"/>
  </cols>
  <sheetData>
    <row r="1" spans="1:25" s="3" customFormat="1" ht="43.5"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1728"/>
      <c r="R1" s="1728"/>
      <c r="S1" s="1728"/>
      <c r="T1" s="1728"/>
      <c r="U1" s="1728"/>
      <c r="V1" s="1728"/>
      <c r="X1" s="281"/>
    </row>
    <row r="2" spans="1:25" ht="30" customHeight="1" thickBot="1" x14ac:dyDescent="0.25">
      <c r="A2" s="52"/>
      <c r="P2" s="1729"/>
      <c r="Q2" s="1729"/>
      <c r="R2" s="1729"/>
      <c r="S2" s="1729"/>
      <c r="T2" s="1729"/>
      <c r="U2" s="1729"/>
      <c r="V2" s="1729"/>
      <c r="W2" s="1729"/>
      <c r="X2" s="1729"/>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60" t="s">
        <v>91</v>
      </c>
      <c r="D4" s="1761"/>
      <c r="E4" s="1760" t="s">
        <v>92</v>
      </c>
      <c r="F4" s="1761"/>
      <c r="G4" s="1760" t="s">
        <v>93</v>
      </c>
      <c r="H4" s="1761"/>
      <c r="I4" s="1760" t="s">
        <v>94</v>
      </c>
      <c r="J4" s="1761"/>
      <c r="K4" s="1760" t="s">
        <v>95</v>
      </c>
      <c r="L4" s="1761"/>
      <c r="M4" s="1760" t="s">
        <v>96</v>
      </c>
      <c r="N4" s="1761"/>
      <c r="O4" s="1760" t="s">
        <v>97</v>
      </c>
      <c r="P4" s="1761"/>
      <c r="Q4" s="1760" t="s">
        <v>98</v>
      </c>
      <c r="R4" s="1761"/>
      <c r="S4" s="1760" t="s">
        <v>448</v>
      </c>
      <c r="T4" s="1761"/>
      <c r="U4" s="1760" t="s">
        <v>449</v>
      </c>
      <c r="V4" s="1761"/>
      <c r="W4" s="60" t="s">
        <v>74</v>
      </c>
      <c r="X4" s="121"/>
    </row>
    <row r="5" spans="1:25" ht="12" thickBot="1" x14ac:dyDescent="0.25">
      <c r="A5" s="722" t="s">
        <v>606</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6">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6">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6">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6">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6">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6">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6">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6">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6">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6">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6">
        <f>'t1'!M16</f>
        <v>0</v>
      </c>
    </row>
    <row r="17" spans="1:25" ht="12.75" customHeight="1" x14ac:dyDescent="0.2">
      <c r="A17" s="133" t="str">
        <f>'t1'!A17</f>
        <v>FUNZIONARI ED ELEVATA QUALIFICAZIONE</v>
      </c>
      <c r="B17" s="199" t="str">
        <f>'t1'!B17</f>
        <v>0FZEQF</v>
      </c>
      <c r="C17" s="209"/>
      <c r="D17" s="210"/>
      <c r="E17" s="209"/>
      <c r="F17" s="210"/>
      <c r="G17" s="209"/>
      <c r="H17" s="210"/>
      <c r="I17" s="209"/>
      <c r="J17" s="210"/>
      <c r="K17" s="209"/>
      <c r="L17" s="210"/>
      <c r="M17" s="211"/>
      <c r="N17" s="212"/>
      <c r="O17" s="209"/>
      <c r="P17" s="210"/>
      <c r="Q17" s="1544">
        <v>1</v>
      </c>
      <c r="R17" s="210"/>
      <c r="S17" s="213"/>
      <c r="T17" s="214"/>
      <c r="U17" s="213"/>
      <c r="V17" s="214"/>
      <c r="W17" s="393">
        <f t="shared" si="0"/>
        <v>1</v>
      </c>
      <c r="X17" s="394">
        <f t="shared" si="1"/>
        <v>0</v>
      </c>
      <c r="Y17" s="716">
        <f>'t1'!M17</f>
        <v>1</v>
      </c>
    </row>
    <row r="18" spans="1:25" ht="12.75" customHeight="1" x14ac:dyDescent="0.2">
      <c r="A18" s="133" t="str">
        <f>'t1'!A18</f>
        <v>ISTRUTTORI</v>
      </c>
      <c r="B18" s="199" t="str">
        <f>'t1'!B18</f>
        <v>0IR000</v>
      </c>
      <c r="C18" s="209"/>
      <c r="D18" s="210"/>
      <c r="E18" s="209"/>
      <c r="F18" s="1545">
        <v>1</v>
      </c>
      <c r="G18" s="209"/>
      <c r="H18" s="210"/>
      <c r="I18" s="209"/>
      <c r="J18" s="210"/>
      <c r="K18" s="209"/>
      <c r="L18" s="210"/>
      <c r="M18" s="211"/>
      <c r="N18" s="212"/>
      <c r="O18" s="209"/>
      <c r="P18" s="210"/>
      <c r="Q18" s="209"/>
      <c r="R18" s="210"/>
      <c r="S18" s="213"/>
      <c r="T18" s="214"/>
      <c r="U18" s="213"/>
      <c r="V18" s="214"/>
      <c r="W18" s="393">
        <f t="shared" si="0"/>
        <v>0</v>
      </c>
      <c r="X18" s="394">
        <f t="shared" si="1"/>
        <v>1</v>
      </c>
      <c r="Y18" s="716">
        <f>'t1'!M18</f>
        <v>1</v>
      </c>
    </row>
    <row r="19" spans="1:25" ht="12.75" customHeight="1" x14ac:dyDescent="0.2">
      <c r="A19" s="133" t="str">
        <f>'t1'!A19</f>
        <v>OPERATORI ESPERTI</v>
      </c>
      <c r="B19" s="199" t="str">
        <f>'t1'!B19</f>
        <v>0OEESP</v>
      </c>
      <c r="C19" s="209"/>
      <c r="D19" s="210"/>
      <c r="E19" s="209"/>
      <c r="F19" s="210"/>
      <c r="G19" s="209"/>
      <c r="H19" s="210"/>
      <c r="I19" s="209"/>
      <c r="J19" s="210"/>
      <c r="K19" s="209"/>
      <c r="L19" s="210"/>
      <c r="M19" s="211"/>
      <c r="N19" s="212"/>
      <c r="O19" s="209"/>
      <c r="P19" s="210"/>
      <c r="Q19" s="209"/>
      <c r="R19" s="210"/>
      <c r="S19" s="213"/>
      <c r="T19" s="214"/>
      <c r="U19" s="213"/>
      <c r="V19" s="214"/>
      <c r="W19" s="393">
        <f t="shared" si="0"/>
        <v>0</v>
      </c>
      <c r="X19" s="394">
        <f t="shared" si="1"/>
        <v>0</v>
      </c>
      <c r="Y19" s="716">
        <f>'t1'!M19</f>
        <v>0</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6">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6">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6">
        <f>'t1'!M22</f>
        <v>0</v>
      </c>
    </row>
    <row r="23" spans="1:25" ht="17.25" customHeight="1" thickTop="1" thickBot="1" x14ac:dyDescent="0.25">
      <c r="A23" s="133" t="str">
        <f>'t1'!A23</f>
        <v>TOTALE</v>
      </c>
      <c r="B23" s="65"/>
      <c r="C23" s="390">
        <f t="shared" ref="C23:X23" si="3">SUM(C6:C22)</f>
        <v>0</v>
      </c>
      <c r="D23" s="391">
        <f t="shared" si="3"/>
        <v>0</v>
      </c>
      <c r="E23" s="390">
        <f t="shared" si="3"/>
        <v>0</v>
      </c>
      <c r="F23" s="391">
        <f t="shared" si="3"/>
        <v>1</v>
      </c>
      <c r="G23" s="390">
        <f t="shared" si="3"/>
        <v>0</v>
      </c>
      <c r="H23" s="391">
        <f t="shared" si="3"/>
        <v>0</v>
      </c>
      <c r="I23" s="390">
        <f t="shared" si="3"/>
        <v>0</v>
      </c>
      <c r="J23" s="391">
        <f t="shared" si="3"/>
        <v>0</v>
      </c>
      <c r="K23" s="390">
        <f t="shared" si="3"/>
        <v>0</v>
      </c>
      <c r="L23" s="391">
        <f t="shared" si="3"/>
        <v>0</v>
      </c>
      <c r="M23" s="390">
        <f t="shared" si="3"/>
        <v>0</v>
      </c>
      <c r="N23" s="391">
        <f t="shared" si="3"/>
        <v>0</v>
      </c>
      <c r="O23" s="390">
        <f t="shared" si="3"/>
        <v>0</v>
      </c>
      <c r="P23" s="391">
        <f t="shared" si="3"/>
        <v>0</v>
      </c>
      <c r="Q23" s="390">
        <f t="shared" si="3"/>
        <v>1</v>
      </c>
      <c r="R23" s="391">
        <f t="shared" si="3"/>
        <v>0</v>
      </c>
      <c r="S23" s="390">
        <f>SUM(S6:S22)</f>
        <v>0</v>
      </c>
      <c r="T23" s="391">
        <f>SUM(T6:T22)</f>
        <v>0</v>
      </c>
      <c r="U23" s="390">
        <f t="shared" si="3"/>
        <v>0</v>
      </c>
      <c r="V23" s="391">
        <f t="shared" si="3"/>
        <v>0</v>
      </c>
      <c r="W23" s="390">
        <f t="shared" si="3"/>
        <v>1</v>
      </c>
      <c r="X23" s="392">
        <f t="shared" si="3"/>
        <v>1</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conditionalFormatting sqref="A6:X6 A7:A25 B7:X22">
    <cfRule type="expression" dxfId="27" priority="1" stopIfTrue="1">
      <formula>$Y6&gt;0</formula>
    </cfRule>
  </conditionalFormatting>
  <printOptions horizontalCentered="1" verticalCentered="1"/>
  <pageMargins left="0" right="0" top="0.196850393700787"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fitToPage="1"/>
  </sheetPr>
  <dimension ref="A1:AC26"/>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6.6640625" style="36" customWidth="1"/>
    <col min="2" max="2" width="8.1640625" style="38" bestFit="1" customWidth="1"/>
    <col min="3" max="4" width="6.6640625" style="36" customWidth="1"/>
    <col min="5" max="24" width="8" style="36" customWidth="1"/>
    <col min="25" max="26" width="6.5" style="36" customWidth="1"/>
    <col min="27" max="28" width="8.1640625" style="36" customWidth="1"/>
    <col min="29" max="29" width="10.6640625" style="36" hidden="1" customWidth="1"/>
    <col min="30" max="16384" width="10.6640625" style="36"/>
  </cols>
  <sheetData>
    <row r="1" spans="1:29" s="3" customFormat="1" ht="43.5"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1728"/>
      <c r="R1" s="1728"/>
      <c r="S1" s="1728"/>
      <c r="T1" s="1728"/>
      <c r="U1" s="1728"/>
      <c r="V1" s="1728"/>
      <c r="W1" s="1728"/>
      <c r="X1" s="1728"/>
      <c r="Y1" s="1728"/>
      <c r="AB1" s="281"/>
    </row>
    <row r="2" spans="1:29" ht="30" customHeight="1" thickBot="1" x14ac:dyDescent="0.25">
      <c r="A2" s="37"/>
      <c r="S2" s="1729"/>
      <c r="T2" s="1729"/>
      <c r="U2" s="1729"/>
      <c r="V2" s="1729"/>
      <c r="W2" s="1729"/>
      <c r="X2" s="1729"/>
      <c r="Y2" s="1729"/>
      <c r="Z2" s="1729"/>
      <c r="AA2" s="1729"/>
      <c r="AB2" s="1729"/>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62" t="s">
        <v>175</v>
      </c>
      <c r="D4" s="1763"/>
      <c r="E4" s="142" t="s">
        <v>176</v>
      </c>
      <c r="F4" s="141"/>
      <c r="G4" s="1762" t="s">
        <v>81</v>
      </c>
      <c r="H4" s="1763"/>
      <c r="I4" s="1762" t="s">
        <v>82</v>
      </c>
      <c r="J4" s="1763"/>
      <c r="K4" s="1762" t="s">
        <v>83</v>
      </c>
      <c r="L4" s="1763"/>
      <c r="M4" s="1762" t="s">
        <v>84</v>
      </c>
      <c r="N4" s="1763"/>
      <c r="O4" s="1762" t="s">
        <v>85</v>
      </c>
      <c r="P4" s="1763"/>
      <c r="Q4" s="1762" t="s">
        <v>86</v>
      </c>
      <c r="R4" s="1763"/>
      <c r="S4" s="1762" t="s">
        <v>87</v>
      </c>
      <c r="T4" s="1763"/>
      <c r="U4" s="1762" t="s">
        <v>88</v>
      </c>
      <c r="V4" s="1763"/>
      <c r="W4" s="1762" t="s">
        <v>450</v>
      </c>
      <c r="X4" s="1763"/>
      <c r="Y4" s="1762" t="s">
        <v>451</v>
      </c>
      <c r="Z4" s="1764"/>
      <c r="AA4" s="1762" t="s">
        <v>74</v>
      </c>
      <c r="AB4" s="1764"/>
    </row>
    <row r="5" spans="1:29" ht="12" thickBot="1" x14ac:dyDescent="0.25">
      <c r="A5" s="722" t="s">
        <v>606</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7">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7">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7">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7">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7">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7">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7">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7">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7">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7">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7">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c r="O17" s="229"/>
      <c r="P17" s="230"/>
      <c r="Q17" s="227"/>
      <c r="R17" s="228"/>
      <c r="S17" s="227"/>
      <c r="T17" s="228"/>
      <c r="U17" s="1546">
        <v>1</v>
      </c>
      <c r="V17" s="228"/>
      <c r="W17" s="231"/>
      <c r="X17" s="228"/>
      <c r="Y17" s="231"/>
      <c r="Z17" s="228"/>
      <c r="AA17" s="395">
        <f t="shared" si="0"/>
        <v>1</v>
      </c>
      <c r="AB17" s="396">
        <f t="shared" si="1"/>
        <v>0</v>
      </c>
      <c r="AC17" s="717">
        <f>'t1'!M17</f>
        <v>1</v>
      </c>
    </row>
    <row r="18" spans="1:29" ht="14.1" customHeight="1" x14ac:dyDescent="0.2">
      <c r="A18" s="133" t="str">
        <f>'t1'!A18</f>
        <v>ISTRUTTORI</v>
      </c>
      <c r="B18" s="199" t="str">
        <f>'t1'!B18</f>
        <v>0IR000</v>
      </c>
      <c r="C18" s="227"/>
      <c r="D18" s="228"/>
      <c r="E18" s="229"/>
      <c r="F18" s="228"/>
      <c r="G18" s="227"/>
      <c r="H18" s="228"/>
      <c r="I18" s="227"/>
      <c r="J18" s="228"/>
      <c r="K18" s="227"/>
      <c r="L18" s="228"/>
      <c r="M18" s="227"/>
      <c r="N18" s="1547">
        <v>1</v>
      </c>
      <c r="O18" s="229"/>
      <c r="P18" s="230"/>
      <c r="Q18" s="227"/>
      <c r="R18" s="228"/>
      <c r="S18" s="227"/>
      <c r="T18" s="228"/>
      <c r="U18" s="227"/>
      <c r="V18" s="228"/>
      <c r="W18" s="231"/>
      <c r="X18" s="228"/>
      <c r="Y18" s="231"/>
      <c r="Z18" s="228"/>
      <c r="AA18" s="395">
        <f t="shared" si="0"/>
        <v>0</v>
      </c>
      <c r="AB18" s="396">
        <f t="shared" si="1"/>
        <v>1</v>
      </c>
      <c r="AC18" s="717">
        <f>'t1'!M18</f>
        <v>1</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c r="P19" s="230"/>
      <c r="Q19" s="227"/>
      <c r="R19" s="228"/>
      <c r="S19" s="227"/>
      <c r="T19" s="228"/>
      <c r="U19" s="227"/>
      <c r="V19" s="228"/>
      <c r="W19" s="231"/>
      <c r="X19" s="228"/>
      <c r="Y19" s="231"/>
      <c r="Z19" s="228"/>
      <c r="AA19" s="395">
        <f t="shared" si="0"/>
        <v>0</v>
      </c>
      <c r="AB19" s="396">
        <f t="shared" si="1"/>
        <v>0</v>
      </c>
      <c r="AC19" s="717">
        <f>'t1'!M19</f>
        <v>0</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7">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7">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7">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0</v>
      </c>
      <c r="I23" s="397">
        <f t="shared" si="3"/>
        <v>0</v>
      </c>
      <c r="J23" s="399">
        <f t="shared" si="3"/>
        <v>0</v>
      </c>
      <c r="K23" s="397">
        <f t="shared" si="3"/>
        <v>0</v>
      </c>
      <c r="L23" s="399">
        <f t="shared" si="3"/>
        <v>0</v>
      </c>
      <c r="M23" s="397">
        <f t="shared" si="3"/>
        <v>0</v>
      </c>
      <c r="N23" s="399">
        <f t="shared" si="3"/>
        <v>1</v>
      </c>
      <c r="O23" s="397">
        <f t="shared" si="3"/>
        <v>0</v>
      </c>
      <c r="P23" s="399">
        <f t="shared" si="3"/>
        <v>0</v>
      </c>
      <c r="Q23" s="397">
        <f t="shared" si="3"/>
        <v>0</v>
      </c>
      <c r="R23" s="399">
        <f t="shared" si="3"/>
        <v>0</v>
      </c>
      <c r="S23" s="397">
        <f t="shared" si="3"/>
        <v>0</v>
      </c>
      <c r="T23" s="399">
        <f t="shared" si="3"/>
        <v>0</v>
      </c>
      <c r="U23" s="397">
        <f t="shared" si="3"/>
        <v>1</v>
      </c>
      <c r="V23" s="399">
        <f t="shared" si="3"/>
        <v>0</v>
      </c>
      <c r="W23" s="397">
        <f>SUM(W6:W22)</f>
        <v>0</v>
      </c>
      <c r="X23" s="399">
        <f>SUM(X6:X22)</f>
        <v>0</v>
      </c>
      <c r="Y23" s="397">
        <f t="shared" si="3"/>
        <v>0</v>
      </c>
      <c r="Z23" s="399">
        <f t="shared" si="3"/>
        <v>0</v>
      </c>
      <c r="AA23" s="397">
        <f t="shared" si="3"/>
        <v>1</v>
      </c>
      <c r="AB23" s="398">
        <f t="shared" si="3"/>
        <v>1</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conditionalFormatting sqref="A6:AB22">
    <cfRule type="expression" dxfId="26" priority="1" stopIfTrue="1">
      <formula>$AC6&gt;0</formula>
    </cfRule>
  </conditionalFormatting>
  <printOptions horizontalCentered="1" verticalCentered="1"/>
  <pageMargins left="0" right="0" top="0.196850393700787"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fitToPage="1"/>
  </sheetPr>
  <dimension ref="A1:T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2.75" x14ac:dyDescent="0.2"/>
  <cols>
    <col min="1" max="1" width="43" style="27" customWidth="1"/>
    <col min="2" max="2" width="10.6640625" style="27" customWidth="1"/>
    <col min="3" max="16" width="13.6640625" style="27" customWidth="1"/>
    <col min="17" max="17" width="0" style="27" hidden="1" customWidth="1"/>
    <col min="18" max="16384" width="10.6640625" style="27"/>
  </cols>
  <sheetData>
    <row r="1" spans="1:17" s="3" customFormat="1" ht="43.5" customHeight="1" x14ac:dyDescent="0.2">
      <c r="A1" s="1728" t="str">
        <f>'t1'!A1</f>
        <v>REGIONI ED AUTONOMIE LOCALI - anno 2023</v>
      </c>
      <c r="B1" s="1728"/>
      <c r="C1" s="1728"/>
      <c r="D1" s="1728"/>
      <c r="E1" s="1728"/>
      <c r="F1" s="1728"/>
      <c r="G1" s="1728"/>
      <c r="H1" s="1728"/>
      <c r="I1" s="1728"/>
      <c r="J1" s="1728"/>
      <c r="K1" s="1728"/>
      <c r="L1" s="1728"/>
      <c r="M1" s="1728"/>
      <c r="N1" s="1728"/>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25">
      <c r="M3" s="1729"/>
      <c r="N3" s="1729"/>
      <c r="O3" s="1729"/>
      <c r="P3" s="1729"/>
    </row>
    <row r="4" spans="1:17" ht="25.35" customHeight="1" x14ac:dyDescent="0.2">
      <c r="A4" s="246" t="s">
        <v>142</v>
      </c>
      <c r="B4" s="232" t="s">
        <v>71</v>
      </c>
      <c r="C4" s="28" t="s">
        <v>78</v>
      </c>
      <c r="D4" s="29"/>
      <c r="E4" s="28" t="s">
        <v>79</v>
      </c>
      <c r="F4" s="29"/>
      <c r="G4" s="1765" t="s">
        <v>64</v>
      </c>
      <c r="H4" s="1766"/>
      <c r="I4" s="1765" t="s">
        <v>80</v>
      </c>
      <c r="J4" s="1766"/>
      <c r="K4" s="1765" t="s">
        <v>65</v>
      </c>
      <c r="L4" s="1766"/>
      <c r="M4" s="1765" t="s">
        <v>66</v>
      </c>
      <c r="N4" s="1766"/>
      <c r="O4" s="1765" t="s">
        <v>74</v>
      </c>
      <c r="P4" s="1766"/>
    </row>
    <row r="5" spans="1:17" ht="14.25" customHeight="1" thickBot="1" x14ac:dyDescent="0.25">
      <c r="A5" s="722" t="s">
        <v>606</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8">
        <f>'t1'!M6</f>
        <v>0</v>
      </c>
    </row>
    <row r="7" spans="1:17" ht="14.1" customHeight="1" x14ac:dyDescent="0.2">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8">
        <f>'t1'!M7</f>
        <v>0</v>
      </c>
    </row>
    <row r="8" spans="1:17" ht="14.1" customHeight="1" x14ac:dyDescent="0.2">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8">
        <f>'t1'!M8</f>
        <v>0</v>
      </c>
    </row>
    <row r="9" spans="1:17" ht="14.1" customHeight="1" x14ac:dyDescent="0.2">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8">
        <f>'t1'!M9</f>
        <v>0</v>
      </c>
    </row>
    <row r="10" spans="1:17" ht="14.1" customHeight="1" x14ac:dyDescent="0.2">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8">
        <f>'t1'!M10</f>
        <v>0</v>
      </c>
    </row>
    <row r="11" spans="1:17" ht="14.1" customHeight="1" x14ac:dyDescent="0.2">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8">
        <f>'t1'!M11</f>
        <v>0</v>
      </c>
    </row>
    <row r="12" spans="1:17" ht="14.1" customHeight="1" x14ac:dyDescent="0.2">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8">
        <f>'t1'!M12</f>
        <v>0</v>
      </c>
    </row>
    <row r="13" spans="1:17" ht="14.1" customHeight="1" x14ac:dyDescent="0.2">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8">
        <f>'t1'!M13</f>
        <v>0</v>
      </c>
    </row>
    <row r="14" spans="1:17" ht="14.1" customHeight="1" x14ac:dyDescent="0.2">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8">
        <f>'t1'!M14</f>
        <v>0</v>
      </c>
    </row>
    <row r="15" spans="1:17" ht="14.1" customHeight="1" x14ac:dyDescent="0.2">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8">
        <f>'t1'!M15</f>
        <v>0</v>
      </c>
    </row>
    <row r="16" spans="1:17" ht="14.1" customHeight="1" x14ac:dyDescent="0.2">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8">
        <f>'t1'!M16</f>
        <v>0</v>
      </c>
    </row>
    <row r="17" spans="1:20" ht="14.1" customHeight="1" x14ac:dyDescent="0.2">
      <c r="A17" s="133" t="str">
        <f>'t1'!A17</f>
        <v>FUNZIONARI ED ELEVATA QUALIFICAZIONE</v>
      </c>
      <c r="B17" s="199" t="str">
        <f>'t1'!B17</f>
        <v>0FZEQF</v>
      </c>
      <c r="C17" s="297"/>
      <c r="D17" s="298"/>
      <c r="E17" s="1548">
        <v>1</v>
      </c>
      <c r="F17" s="298"/>
      <c r="G17" s="297"/>
      <c r="H17" s="299"/>
      <c r="I17" s="456"/>
      <c r="J17" s="299"/>
      <c r="K17" s="456"/>
      <c r="L17" s="299"/>
      <c r="M17" s="300"/>
      <c r="N17" s="301"/>
      <c r="O17" s="400">
        <f t="shared" si="0"/>
        <v>1</v>
      </c>
      <c r="P17" s="401">
        <f t="shared" si="1"/>
        <v>0</v>
      </c>
      <c r="Q17" s="718">
        <f>'t1'!M17</f>
        <v>1</v>
      </c>
    </row>
    <row r="18" spans="1:20" ht="14.1" customHeight="1" x14ac:dyDescent="0.2">
      <c r="A18" s="133" t="str">
        <f>'t1'!A18</f>
        <v>ISTRUTTORI</v>
      </c>
      <c r="B18" s="199" t="str">
        <f>'t1'!B18</f>
        <v>0IR000</v>
      </c>
      <c r="C18" s="297"/>
      <c r="D18" s="298"/>
      <c r="E18" s="297"/>
      <c r="F18" s="298"/>
      <c r="G18" s="297"/>
      <c r="H18" s="1549">
        <v>1</v>
      </c>
      <c r="I18" s="456"/>
      <c r="J18" s="299"/>
      <c r="K18" s="456"/>
      <c r="L18" s="299"/>
      <c r="M18" s="300"/>
      <c r="N18" s="301"/>
      <c r="O18" s="400">
        <f t="shared" si="0"/>
        <v>0</v>
      </c>
      <c r="P18" s="401">
        <f t="shared" si="1"/>
        <v>1</v>
      </c>
      <c r="Q18" s="718">
        <f>'t1'!M18</f>
        <v>1</v>
      </c>
    </row>
    <row r="19" spans="1:20" ht="14.1" customHeight="1" x14ac:dyDescent="0.2">
      <c r="A19" s="133" t="str">
        <f>'t1'!A19</f>
        <v>OPERATORI ESPERTI</v>
      </c>
      <c r="B19" s="199" t="str">
        <f>'t1'!B19</f>
        <v>0OEESP</v>
      </c>
      <c r="C19" s="297"/>
      <c r="D19" s="298"/>
      <c r="E19" s="297"/>
      <c r="F19" s="298"/>
      <c r="G19" s="297"/>
      <c r="H19" s="299"/>
      <c r="I19" s="456"/>
      <c r="J19" s="299"/>
      <c r="K19" s="456"/>
      <c r="L19" s="299"/>
      <c r="M19" s="300"/>
      <c r="N19" s="301"/>
      <c r="O19" s="400">
        <f t="shared" si="0"/>
        <v>0</v>
      </c>
      <c r="P19" s="401">
        <f t="shared" si="1"/>
        <v>0</v>
      </c>
      <c r="Q19" s="718">
        <f>'t1'!M19</f>
        <v>0</v>
      </c>
    </row>
    <row r="20" spans="1:20" ht="14.1" customHeight="1" x14ac:dyDescent="0.2">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8">
        <f>'t1'!M20</f>
        <v>0</v>
      </c>
    </row>
    <row r="21" spans="1:20" ht="14.1" customHeight="1" x14ac:dyDescent="0.2">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8">
        <f>'t1'!M21</f>
        <v>0</v>
      </c>
    </row>
    <row r="22" spans="1:20" ht="14.1" customHeight="1" thickBot="1" x14ac:dyDescent="0.25">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8">
        <f>'t1'!M22</f>
        <v>0</v>
      </c>
    </row>
    <row r="23" spans="1:20" ht="12" customHeight="1" thickTop="1" thickBot="1" x14ac:dyDescent="0.25">
      <c r="A23" s="133" t="str">
        <f>'t1'!A23</f>
        <v>TOTALE</v>
      </c>
      <c r="B23" s="35"/>
      <c r="C23" s="402">
        <f t="shared" ref="C23:P23" si="2">SUM(C6:C22)</f>
        <v>0</v>
      </c>
      <c r="D23" s="403">
        <f t="shared" si="2"/>
        <v>0</v>
      </c>
      <c r="E23" s="402">
        <f t="shared" si="2"/>
        <v>1</v>
      </c>
      <c r="F23" s="403">
        <f t="shared" si="2"/>
        <v>0</v>
      </c>
      <c r="G23" s="402">
        <f t="shared" si="2"/>
        <v>0</v>
      </c>
      <c r="H23" s="403">
        <f t="shared" si="2"/>
        <v>1</v>
      </c>
      <c r="I23" s="457">
        <f>SUM(I6:I22)</f>
        <v>0</v>
      </c>
      <c r="J23" s="403">
        <f>SUM(J6:J22)</f>
        <v>0</v>
      </c>
      <c r="K23" s="457">
        <f>SUM(K6:K22)</f>
        <v>0</v>
      </c>
      <c r="L23" s="403">
        <f>SUM(L6:L22)</f>
        <v>0</v>
      </c>
      <c r="M23" s="458">
        <f t="shared" si="2"/>
        <v>0</v>
      </c>
      <c r="N23" s="403">
        <f t="shared" si="2"/>
        <v>0</v>
      </c>
      <c r="O23" s="402">
        <f t="shared" si="2"/>
        <v>1</v>
      </c>
      <c r="P23" s="403">
        <f t="shared" si="2"/>
        <v>1</v>
      </c>
    </row>
    <row r="24" spans="1:20" ht="18"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1.25"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conditionalFormatting sqref="A6:P6 A7:A25 B7:P22">
    <cfRule type="expression" dxfId="25" priority="1" stopIfTrue="1">
      <formula>$Q6&gt;0</formula>
    </cfRule>
  </conditionalFormatting>
  <printOptions horizontalCentered="1" verticalCentered="1"/>
  <pageMargins left="0" right="0" top="0.196850393700787" bottom="0.15748031496063" header="0.196850393700787" footer="0.15748031496063"/>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AZ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44" bestFit="1" customWidth="1"/>
    <col min="50" max="51" width="8.6640625" style="3" customWidth="1"/>
    <col min="52" max="52" width="9.33203125" style="3" hidden="1" customWidth="1"/>
    <col min="53" max="16384" width="9.33203125" style="3"/>
  </cols>
  <sheetData>
    <row r="1" spans="1:52" ht="43.5" customHeight="1" x14ac:dyDescent="0.2">
      <c r="A1" s="1767" t="s">
        <v>333</v>
      </c>
      <c r="C1" s="1728" t="str">
        <f>'t1'!A1</f>
        <v>REGIONI ED AUTONOMIE LOCALI - anno 2023</v>
      </c>
      <c r="D1" s="1728"/>
      <c r="E1" s="1728"/>
      <c r="F1" s="1728"/>
      <c r="G1" s="1728"/>
      <c r="H1" s="1728"/>
      <c r="I1" s="1728"/>
      <c r="J1" s="1728"/>
      <c r="K1" s="1728"/>
      <c r="L1" s="1728"/>
      <c r="M1" s="1728"/>
      <c r="N1" s="1728"/>
      <c r="O1" s="1728"/>
      <c r="P1" s="1728"/>
      <c r="Q1" s="1728"/>
      <c r="R1" s="1728"/>
      <c r="S1" s="1728"/>
      <c r="T1" s="1728"/>
      <c r="U1" s="1728"/>
      <c r="V1" s="1728"/>
      <c r="W1" s="1728"/>
      <c r="Z1" s="281"/>
      <c r="AA1" s="1728" t="str">
        <f>C1</f>
        <v>REGIONI ED AUTONOMIE LOCALI - anno 2023</v>
      </c>
      <c r="AB1" s="1728"/>
      <c r="AC1" s="1728"/>
      <c r="AD1" s="1728"/>
      <c r="AE1" s="1728"/>
      <c r="AF1" s="1728"/>
      <c r="AG1" s="1728"/>
      <c r="AH1" s="1728"/>
      <c r="AI1" s="1728"/>
      <c r="AJ1" s="1728"/>
      <c r="AK1" s="1728"/>
      <c r="AL1" s="1728"/>
      <c r="AM1" s="1728"/>
      <c r="AN1" s="1728"/>
      <c r="AO1" s="1728"/>
      <c r="AP1" s="1728"/>
      <c r="AQ1" s="1728"/>
      <c r="AR1" s="1728"/>
      <c r="AS1" s="1728"/>
      <c r="AV1" s="281"/>
      <c r="AY1" s="281"/>
    </row>
    <row r="2" spans="1:52" ht="30" customHeight="1" thickBot="1" x14ac:dyDescent="0.25">
      <c r="A2" s="1768"/>
      <c r="S2" s="1729"/>
      <c r="T2" s="1729"/>
      <c r="U2" s="1729"/>
      <c r="V2" s="1729"/>
      <c r="W2" s="1729"/>
      <c r="X2" s="1729"/>
      <c r="Y2" s="1729"/>
      <c r="Z2" s="1729"/>
      <c r="AO2" s="1729"/>
      <c r="AP2" s="1729"/>
      <c r="AQ2" s="1729"/>
      <c r="AR2" s="1729"/>
      <c r="AS2" s="1729"/>
      <c r="AT2" s="1729"/>
      <c r="AU2" s="1729"/>
      <c r="AV2" s="1729"/>
    </row>
    <row r="3" spans="1:52" ht="12"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4.5" thickTop="1" x14ac:dyDescent="0.2">
      <c r="A4" s="21" t="s">
        <v>142</v>
      </c>
      <c r="B4" s="234" t="s">
        <v>109</v>
      </c>
      <c r="C4" s="115" t="s">
        <v>300</v>
      </c>
      <c r="D4" s="116"/>
      <c r="E4" s="117" t="s">
        <v>424</v>
      </c>
      <c r="F4" s="116"/>
      <c r="G4" s="1704" t="s">
        <v>123</v>
      </c>
      <c r="H4" s="1755"/>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554</v>
      </c>
      <c r="AY4" s="657"/>
    </row>
    <row r="5" spans="1:52" s="240" customFormat="1" ht="12" thickBot="1" x14ac:dyDescent="0.25">
      <c r="A5" s="722" t="s">
        <v>606</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OK</v>
      </c>
      <c r="AX6" s="646">
        <f>'t1'!K6-'t3'!C6-'t3'!E6-'t3'!G6-'t3'!I6+'t3'!K6+'t3'!M6+'t3'!O6</f>
        <v>0</v>
      </c>
      <c r="AY6" s="647">
        <f>'t1'!L6-'t3'!D6-'t3'!F6-'t3'!H6-'t3'!J6+'t3'!L6+'t3'!N6+'t3'!P6</f>
        <v>0</v>
      </c>
      <c r="AZ6" s="712">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2">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2">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2">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2">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2">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2">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2">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2">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2">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2">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Controllare totale</v>
      </c>
      <c r="AX17" s="648">
        <f>'t1'!K17-'t3'!C17-'t3'!E17-'t3'!G17-'t3'!I17+'t3'!K17+'t3'!M17+'t3'!O17</f>
        <v>1</v>
      </c>
      <c r="AY17" s="649">
        <f>'t1'!L17-'t3'!D17-'t3'!F17-'t3'!H17-'t3'!J17+'t3'!L17+'t3'!N17+'t3'!P17</f>
        <v>0</v>
      </c>
      <c r="AZ17" s="712">
        <f>'t1'!M17</f>
        <v>1</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Controllare totale</v>
      </c>
      <c r="AX18" s="648">
        <f>'t1'!K18-'t3'!C18-'t3'!E18-'t3'!G18-'t3'!I18+'t3'!K18+'t3'!M18+'t3'!O18</f>
        <v>0</v>
      </c>
      <c r="AY18" s="649">
        <f>'t1'!L18-'t3'!D18-'t3'!F18-'t3'!H18-'t3'!J18+'t3'!L18+'t3'!N18+'t3'!P18</f>
        <v>1</v>
      </c>
      <c r="AZ18" s="712">
        <f>'t1'!M18</f>
        <v>1</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OK</v>
      </c>
      <c r="AX19" s="648">
        <f>'t1'!K19-'t3'!C19-'t3'!E19-'t3'!G19-'t3'!I19+'t3'!K19+'t3'!M19+'t3'!O19</f>
        <v>0</v>
      </c>
      <c r="AY19" s="649">
        <f>'t1'!L19-'t3'!D19-'t3'!F19-'t3'!H19-'t3'!J19+'t3'!L19+'t3'!N19+'t3'!P19</f>
        <v>0</v>
      </c>
      <c r="AZ19" s="712">
        <f>'t1'!M19</f>
        <v>0</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2">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2">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2">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Controllare totale</v>
      </c>
      <c r="AX23" s="652">
        <f>SUM(AX6:AX22)</f>
        <v>1</v>
      </c>
      <c r="AY23" s="653">
        <f>SUM(AY6:AY22)</f>
        <v>1</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1.25"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conditionalFormatting sqref="A6:AV6 A7:A23 B7:AV22">
    <cfRule type="expression" dxfId="24" priority="1" stopIfTrue="1">
      <formula>$AZ6&gt;0</formula>
    </cfRule>
  </conditionalFormatting>
  <printOptions horizontalCentered="1" verticalCentered="1"/>
  <pageMargins left="0.2" right="0.2" top="0.196850393700787" bottom="0.17" header="0.22" footer="0.19"/>
  <pageSetup paperSize="9" scale="75"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pageSetUpPr fitToPage="1"/>
  </sheetPr>
  <dimension ref="A1:AY33"/>
  <sheetViews>
    <sheetView showGridLines="0" workbookViewId="0">
      <pane xSplit="2" ySplit="7" topLeftCell="AH8" activePane="bottomRight" state="frozen"/>
      <selection activeCell="A2" sqref="A2"/>
      <selection pane="topRight" activeCell="A2" sqref="A2"/>
      <selection pane="bottomLeft" activeCell="A2" sqref="A2"/>
      <selection pane="bottomRight" activeCell="AJ21" sqref="AJ21"/>
    </sheetView>
  </sheetViews>
  <sheetFormatPr defaultColWidth="10.6640625" defaultRowHeight="11.25" x14ac:dyDescent="0.2"/>
  <cols>
    <col min="1" max="1" width="43.5" style="24" customWidth="1"/>
    <col min="2" max="2" width="8.6640625" style="23" customWidth="1"/>
    <col min="3" max="6" width="11.33203125" style="24" hidden="1" customWidth="1"/>
    <col min="7" max="10" width="10.33203125" style="24" hidden="1" customWidth="1"/>
    <col min="11" max="14" width="10.6640625" style="24" hidden="1" customWidth="1"/>
    <col min="15" max="22" width="9.33203125" style="24" hidden="1" customWidth="1"/>
    <col min="23" max="26" width="10.6640625" style="24" hidden="1" customWidth="1"/>
    <col min="27" max="30" width="11.33203125" style="24" customWidth="1"/>
    <col min="31" max="32" width="10.33203125" style="24" customWidth="1"/>
    <col min="33" max="34" width="10.6640625" style="24" customWidth="1"/>
    <col min="35" max="38" width="10.6640625" style="24"/>
    <col min="39" max="46" width="9.33203125" style="24" customWidth="1"/>
    <col min="47" max="48" width="10.6640625" style="24"/>
    <col min="49" max="49" width="10.6640625" style="24" customWidth="1"/>
    <col min="50" max="16384" width="10.6640625" style="24"/>
  </cols>
  <sheetData>
    <row r="1" spans="1:51" s="3" customFormat="1" ht="43.5" customHeight="1" x14ac:dyDescent="0.2">
      <c r="A1" s="782" t="str">
        <f>'t1'!A1</f>
        <v>REGIONI ED AUTONOMIE LOCALI - anno 2023</v>
      </c>
      <c r="B1" s="782"/>
      <c r="C1" s="782"/>
      <c r="D1" s="782"/>
      <c r="E1" s="782"/>
      <c r="F1" s="782"/>
      <c r="G1" s="782"/>
      <c r="H1" s="782"/>
      <c r="I1" s="782"/>
      <c r="J1" s="782"/>
      <c r="K1" s="351"/>
      <c r="L1" s="24"/>
      <c r="M1" s="24"/>
      <c r="N1" s="24"/>
      <c r="O1" s="24"/>
      <c r="P1" s="24"/>
      <c r="Q1" s="24"/>
      <c r="R1" s="24"/>
      <c r="S1" s="24"/>
      <c r="T1" s="24"/>
      <c r="U1" s="24"/>
      <c r="V1" s="24"/>
      <c r="W1" s="24"/>
      <c r="X1" s="24"/>
      <c r="Y1" s="24"/>
      <c r="Z1" s="24"/>
      <c r="AM1" s="24"/>
      <c r="AN1" s="24"/>
      <c r="AO1" s="24"/>
      <c r="AP1" s="24"/>
      <c r="AQ1" s="24"/>
      <c r="AR1" s="24"/>
      <c r="AS1" s="24"/>
      <c r="AT1" s="24"/>
      <c r="AU1" s="24"/>
      <c r="AV1" s="24"/>
      <c r="AW1" s="24"/>
      <c r="AX1" s="24"/>
      <c r="AY1" s="24"/>
    </row>
    <row r="2" spans="1:51" ht="30" customHeight="1" thickBot="1" x14ac:dyDescent="0.25">
      <c r="A2" s="22"/>
      <c r="G2" s="1729"/>
      <c r="H2" s="1729"/>
      <c r="I2" s="1729"/>
      <c r="J2" s="1729"/>
      <c r="AE2" s="1729"/>
      <c r="AF2" s="1729"/>
      <c r="AG2" s="1729"/>
      <c r="AH2" s="1729"/>
      <c r="AI2" s="991"/>
      <c r="AJ2" s="991"/>
      <c r="AK2" s="991"/>
      <c r="AL2" s="991"/>
    </row>
    <row r="3" spans="1:51" ht="15.75" customHeight="1" thickBot="1" x14ac:dyDescent="0.25">
      <c r="A3" s="265"/>
      <c r="B3" s="269"/>
      <c r="C3" s="270" t="s">
        <v>249</v>
      </c>
      <c r="D3" s="270"/>
      <c r="E3" s="270"/>
      <c r="F3" s="270"/>
      <c r="G3" s="270"/>
      <c r="H3" s="271"/>
      <c r="I3" s="270"/>
      <c r="J3" s="271"/>
      <c r="K3" s="271"/>
      <c r="L3" s="271"/>
      <c r="M3" s="271"/>
      <c r="N3" s="271"/>
      <c r="O3" s="271"/>
      <c r="P3" s="271"/>
      <c r="Q3" s="271"/>
      <c r="R3" s="271"/>
      <c r="S3" s="271"/>
      <c r="T3" s="271"/>
      <c r="U3" s="271"/>
      <c r="V3" s="271"/>
      <c r="W3" s="271"/>
      <c r="X3" s="271"/>
      <c r="AA3" s="270" t="s">
        <v>249</v>
      </c>
      <c r="AB3" s="270"/>
      <c r="AC3" s="270"/>
      <c r="AD3" s="270"/>
      <c r="AE3" s="270"/>
      <c r="AF3" s="271"/>
      <c r="AG3" s="990"/>
      <c r="AH3" s="990"/>
      <c r="AI3" s="990"/>
      <c r="AJ3" s="990"/>
      <c r="AK3" s="990"/>
      <c r="AL3" s="990"/>
      <c r="AM3" s="271"/>
      <c r="AN3" s="271"/>
      <c r="AO3" s="271"/>
      <c r="AP3" s="271"/>
      <c r="AQ3" s="271"/>
      <c r="AR3" s="271"/>
      <c r="AS3" s="271"/>
      <c r="AT3" s="271"/>
      <c r="AU3" s="271"/>
      <c r="AV3" s="271"/>
    </row>
    <row r="4" spans="1:51" ht="37.5" customHeight="1" thickTop="1" x14ac:dyDescent="0.2">
      <c r="A4" s="25" t="s">
        <v>142</v>
      </c>
      <c r="B4" s="26" t="s">
        <v>71</v>
      </c>
      <c r="C4" s="425" t="s">
        <v>76</v>
      </c>
      <c r="D4" s="426"/>
      <c r="E4" s="1776" t="s">
        <v>419</v>
      </c>
      <c r="F4" s="1777"/>
      <c r="G4" s="1773" t="s">
        <v>454</v>
      </c>
      <c r="H4" s="1752"/>
      <c r="I4" s="1773" t="s">
        <v>418</v>
      </c>
      <c r="J4" s="1752"/>
      <c r="K4" s="1773" t="s">
        <v>417</v>
      </c>
      <c r="L4" s="1752"/>
      <c r="M4" s="1773" t="s">
        <v>416</v>
      </c>
      <c r="N4" s="1752"/>
      <c r="O4" s="1773" t="s">
        <v>385</v>
      </c>
      <c r="P4" s="1752"/>
      <c r="Q4" s="1773" t="s">
        <v>183</v>
      </c>
      <c r="R4" s="1752"/>
      <c r="S4" s="1773" t="s">
        <v>67</v>
      </c>
      <c r="T4" s="1752"/>
      <c r="U4" s="1773" t="s">
        <v>1120</v>
      </c>
      <c r="V4" s="1752"/>
      <c r="W4" s="350" t="s">
        <v>74</v>
      </c>
      <c r="X4" s="349"/>
      <c r="AA4" s="425" t="s">
        <v>76</v>
      </c>
      <c r="AB4" s="426"/>
      <c r="AC4" s="1776" t="s">
        <v>419</v>
      </c>
      <c r="AD4" s="1777"/>
      <c r="AE4" s="1773" t="s">
        <v>454</v>
      </c>
      <c r="AF4" s="1752"/>
      <c r="AG4" s="1773" t="s">
        <v>418</v>
      </c>
      <c r="AH4" s="1752"/>
      <c r="AI4" s="1773" t="s">
        <v>417</v>
      </c>
      <c r="AJ4" s="1752"/>
      <c r="AK4" s="1773" t="s">
        <v>416</v>
      </c>
      <c r="AL4" s="1752"/>
      <c r="AM4" s="1773" t="s">
        <v>385</v>
      </c>
      <c r="AN4" s="1752"/>
      <c r="AO4" s="1773" t="s">
        <v>183</v>
      </c>
      <c r="AP4" s="1752"/>
      <c r="AQ4" s="1773" t="s">
        <v>67</v>
      </c>
      <c r="AR4" s="1752"/>
      <c r="AS4" s="1769" t="s">
        <v>1120</v>
      </c>
      <c r="AT4" s="1770"/>
      <c r="AU4" s="350" t="s">
        <v>74</v>
      </c>
      <c r="AV4" s="349"/>
    </row>
    <row r="5" spans="1:51" x14ac:dyDescent="0.2">
      <c r="A5" s="724" t="s">
        <v>606</v>
      </c>
      <c r="B5" s="26"/>
      <c r="C5" s="1774" t="s">
        <v>305</v>
      </c>
      <c r="D5" s="1775"/>
      <c r="E5" s="1774" t="s">
        <v>420</v>
      </c>
      <c r="F5" s="1775"/>
      <c r="G5" s="1774" t="s">
        <v>453</v>
      </c>
      <c r="H5" s="1775"/>
      <c r="I5" s="1774" t="s">
        <v>421</v>
      </c>
      <c r="J5" s="1775"/>
      <c r="K5" s="1774" t="s">
        <v>422</v>
      </c>
      <c r="L5" s="1775"/>
      <c r="M5" s="1771" t="s">
        <v>423</v>
      </c>
      <c r="N5" s="1772"/>
      <c r="O5" s="1771" t="s">
        <v>306</v>
      </c>
      <c r="P5" s="1772"/>
      <c r="Q5" s="1771" t="s">
        <v>307</v>
      </c>
      <c r="R5" s="1772"/>
      <c r="S5" s="1771" t="s">
        <v>346</v>
      </c>
      <c r="T5" s="1772"/>
      <c r="U5" s="1771" t="s">
        <v>1122</v>
      </c>
      <c r="V5" s="1772"/>
      <c r="W5" s="352"/>
      <c r="X5" s="408"/>
      <c r="AA5" s="1774" t="s">
        <v>305</v>
      </c>
      <c r="AB5" s="1775"/>
      <c r="AC5" s="1774" t="s">
        <v>420</v>
      </c>
      <c r="AD5" s="1775"/>
      <c r="AE5" s="1774" t="s">
        <v>453</v>
      </c>
      <c r="AF5" s="1775"/>
      <c r="AG5" s="1774" t="s">
        <v>421</v>
      </c>
      <c r="AH5" s="1775"/>
      <c r="AI5" s="1774" t="s">
        <v>422</v>
      </c>
      <c r="AJ5" s="1775"/>
      <c r="AK5" s="1771" t="s">
        <v>423</v>
      </c>
      <c r="AL5" s="1772"/>
      <c r="AM5" s="1771" t="s">
        <v>306</v>
      </c>
      <c r="AN5" s="1772"/>
      <c r="AO5" s="1771" t="s">
        <v>307</v>
      </c>
      <c r="AP5" s="1772"/>
      <c r="AQ5" s="1771" t="s">
        <v>346</v>
      </c>
      <c r="AR5" s="1772"/>
      <c r="AS5" s="1771" t="s">
        <v>1122</v>
      </c>
      <c r="AT5" s="1772"/>
      <c r="AU5" s="352"/>
      <c r="AV5" s="408"/>
    </row>
    <row r="6" spans="1:51"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550" t="s">
        <v>73</v>
      </c>
      <c r="Q6" s="245" t="s">
        <v>72</v>
      </c>
      <c r="R6" s="550" t="s">
        <v>73</v>
      </c>
      <c r="S6" s="245" t="s">
        <v>72</v>
      </c>
      <c r="T6" s="548" t="s">
        <v>73</v>
      </c>
      <c r="U6" s="245" t="s">
        <v>72</v>
      </c>
      <c r="V6" s="550" t="s">
        <v>73</v>
      </c>
      <c r="W6" s="245" t="s">
        <v>72</v>
      </c>
      <c r="X6" s="353" t="s">
        <v>73</v>
      </c>
      <c r="AA6" s="245" t="s">
        <v>72</v>
      </c>
      <c r="AB6" s="353" t="s">
        <v>73</v>
      </c>
      <c r="AC6" s="245" t="s">
        <v>72</v>
      </c>
      <c r="AD6" s="353" t="s">
        <v>73</v>
      </c>
      <c r="AE6" s="245" t="s">
        <v>72</v>
      </c>
      <c r="AF6" s="353" t="s">
        <v>73</v>
      </c>
      <c r="AG6" s="245" t="s">
        <v>72</v>
      </c>
      <c r="AH6" s="353" t="s">
        <v>73</v>
      </c>
      <c r="AI6" s="245" t="s">
        <v>72</v>
      </c>
      <c r="AJ6" s="353" t="s">
        <v>73</v>
      </c>
      <c r="AK6" s="245" t="s">
        <v>72</v>
      </c>
      <c r="AL6" s="931" t="s">
        <v>73</v>
      </c>
      <c r="AM6" s="245" t="s">
        <v>72</v>
      </c>
      <c r="AN6" s="550" t="s">
        <v>73</v>
      </c>
      <c r="AO6" s="245" t="s">
        <v>72</v>
      </c>
      <c r="AP6" s="550" t="s">
        <v>73</v>
      </c>
      <c r="AQ6" s="245" t="s">
        <v>72</v>
      </c>
      <c r="AR6" s="550" t="s">
        <v>73</v>
      </c>
      <c r="AS6" s="245" t="s">
        <v>72</v>
      </c>
      <c r="AT6" s="550" t="s">
        <v>73</v>
      </c>
      <c r="AU6" s="245" t="s">
        <v>72</v>
      </c>
      <c r="AV6" s="353" t="s">
        <v>73</v>
      </c>
    </row>
    <row r="7" spans="1:51" s="257" customFormat="1" ht="9"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551" t="s">
        <v>77</v>
      </c>
      <c r="Q7" s="255" t="s">
        <v>77</v>
      </c>
      <c r="R7" s="551" t="s">
        <v>77</v>
      </c>
      <c r="S7" s="255" t="s">
        <v>77</v>
      </c>
      <c r="T7" s="551" t="s">
        <v>77</v>
      </c>
      <c r="U7" s="255" t="s">
        <v>77</v>
      </c>
      <c r="V7" s="551" t="s">
        <v>77</v>
      </c>
      <c r="W7" s="554" t="s">
        <v>77</v>
      </c>
      <c r="X7" s="463" t="s">
        <v>77</v>
      </c>
      <c r="AA7" s="255" t="s">
        <v>77</v>
      </c>
      <c r="AB7" s="256" t="s">
        <v>77</v>
      </c>
      <c r="AC7" s="255" t="s">
        <v>77</v>
      </c>
      <c r="AD7" s="256" t="s">
        <v>77</v>
      </c>
      <c r="AE7" s="255" t="s">
        <v>77</v>
      </c>
      <c r="AF7" s="256" t="s">
        <v>77</v>
      </c>
      <c r="AG7" s="255" t="s">
        <v>77</v>
      </c>
      <c r="AH7" s="256" t="s">
        <v>77</v>
      </c>
      <c r="AI7" s="255" t="s">
        <v>77</v>
      </c>
      <c r="AJ7" s="256" t="s">
        <v>77</v>
      </c>
      <c r="AK7" s="255" t="s">
        <v>77</v>
      </c>
      <c r="AL7" s="256" t="s">
        <v>77</v>
      </c>
      <c r="AM7" s="255" t="s">
        <v>77</v>
      </c>
      <c r="AN7" s="551" t="s">
        <v>77</v>
      </c>
      <c r="AO7" s="255" t="s">
        <v>77</v>
      </c>
      <c r="AP7" s="551" t="s">
        <v>77</v>
      </c>
      <c r="AQ7" s="255" t="s">
        <v>77</v>
      </c>
      <c r="AR7" s="551" t="s">
        <v>77</v>
      </c>
      <c r="AS7" s="255" t="s">
        <v>77</v>
      </c>
      <c r="AT7" s="551" t="s">
        <v>77</v>
      </c>
      <c r="AU7" s="554" t="s">
        <v>77</v>
      </c>
      <c r="AV7" s="463" t="s">
        <v>77</v>
      </c>
    </row>
    <row r="8" spans="1:51" ht="13.35" customHeight="1" thickTop="1" x14ac:dyDescent="0.2">
      <c r="A8" s="133" t="str">
        <f>'t1'!A6</f>
        <v>SEGRETARIO A</v>
      </c>
      <c r="B8" s="199" t="str">
        <f>'t1'!B6</f>
        <v>0D0102</v>
      </c>
      <c r="C8" s="778">
        <f>ROUND(AA8,0)</f>
        <v>0</v>
      </c>
      <c r="D8" s="779">
        <f t="shared" ref="D8:D24" si="0">ROUND(AB8,0)</f>
        <v>0</v>
      </c>
      <c r="E8" s="778">
        <f t="shared" ref="E8:E24" si="1">ROUND(AC8,0)</f>
        <v>0</v>
      </c>
      <c r="F8" s="779">
        <f t="shared" ref="F8:F24" si="2">ROUND(AD8,0)</f>
        <v>0</v>
      </c>
      <c r="G8" s="778">
        <f t="shared" ref="G8:G24" si="3">ROUND(AE8,0)</f>
        <v>0</v>
      </c>
      <c r="H8" s="779">
        <f t="shared" ref="H8:H24" si="4">ROUND(AF8,0)</f>
        <v>0</v>
      </c>
      <c r="I8" s="778">
        <f t="shared" ref="I8:I24" si="5">ROUND(AG8,0)</f>
        <v>0</v>
      </c>
      <c r="J8" s="779">
        <f t="shared" ref="J8:J24" si="6">ROUND(AH8,0)</f>
        <v>0</v>
      </c>
      <c r="K8" s="778">
        <f t="shared" ref="K8:K24" si="7">ROUND(AI8,0)</f>
        <v>0</v>
      </c>
      <c r="L8" s="779">
        <f t="shared" ref="L8:L24" si="8">ROUND(AJ8,0)</f>
        <v>0</v>
      </c>
      <c r="M8" s="778">
        <f t="shared" ref="M8:M24" si="9">ROUND(AK8,0)</f>
        <v>0</v>
      </c>
      <c r="N8" s="779">
        <f t="shared" ref="N8:N24" si="10">ROUND(AL8,0)</f>
        <v>0</v>
      </c>
      <c r="O8" s="778">
        <f t="shared" ref="O8:O24" si="11">ROUND(AM8,0)</f>
        <v>0</v>
      </c>
      <c r="P8" s="780">
        <f t="shared" ref="P8:P24" si="12">ROUND(AN8,0)</f>
        <v>0</v>
      </c>
      <c r="Q8" s="778">
        <f t="shared" ref="Q8:Q24" si="13">ROUND(AO8,0)</f>
        <v>0</v>
      </c>
      <c r="R8" s="780">
        <f t="shared" ref="R8:R24" si="14">ROUND(AP8,0)</f>
        <v>0</v>
      </c>
      <c r="S8" s="778">
        <f t="shared" ref="S8:S24" si="15">ROUND(AQ8,0)</f>
        <v>0</v>
      </c>
      <c r="T8" s="781">
        <f t="shared" ref="T8:T24" si="16">ROUND(AR8,0)</f>
        <v>0</v>
      </c>
      <c r="U8" s="778">
        <f t="shared" ref="U8:U24" si="17">ROUND(AS8,0)</f>
        <v>0</v>
      </c>
      <c r="V8" s="781">
        <f t="shared" ref="V8:V24" si="18">ROUND(AT8,0)</f>
        <v>0</v>
      </c>
      <c r="W8" s="719">
        <f>SUM(C8,E8,G8,I8,K8,M8,O8,Q8,S8,U8)</f>
        <v>0</v>
      </c>
      <c r="X8" s="720">
        <f>SUM(D8,F8,H8,J8,L8,N8,P8,R8,T8,V8)</f>
        <v>0</v>
      </c>
      <c r="Y8" s="721">
        <f>'t1'!M6</f>
        <v>0</v>
      </c>
      <c r="AA8" s="243"/>
      <c r="AB8" s="244"/>
      <c r="AC8" s="243"/>
      <c r="AD8" s="244"/>
      <c r="AE8" s="243"/>
      <c r="AF8" s="244"/>
      <c r="AG8" s="243"/>
      <c r="AH8" s="244"/>
      <c r="AI8" s="243"/>
      <c r="AJ8" s="244"/>
      <c r="AK8" s="243"/>
      <c r="AL8" s="244"/>
      <c r="AM8" s="243"/>
      <c r="AN8" s="552"/>
      <c r="AO8" s="243"/>
      <c r="AP8" s="552"/>
      <c r="AQ8" s="243"/>
      <c r="AR8" s="552"/>
      <c r="AS8" s="243"/>
      <c r="AT8" s="552"/>
      <c r="AU8" s="719">
        <f>SUM(AA8,AC8,AE8,AG8,AI8,AK8,AM8,AO8,AQ8,AS8)</f>
        <v>0</v>
      </c>
      <c r="AV8" s="720">
        <f>SUM(AB8,AD8,AF8,AH8,AJ8,AL8,AN8,AP8,AR8,AT8)</f>
        <v>0</v>
      </c>
      <c r="AW8" s="721"/>
    </row>
    <row r="9" spans="1:51" ht="13.35" customHeight="1" x14ac:dyDescent="0.2">
      <c r="A9" s="133" t="str">
        <f>'t1'!A7</f>
        <v>SEGRETARIO B</v>
      </c>
      <c r="B9" s="199" t="str">
        <f>'t1'!B7</f>
        <v>0D0103</v>
      </c>
      <c r="C9" s="778">
        <f t="shared" ref="C9:C24" si="19">ROUND(AA9,0)</f>
        <v>0</v>
      </c>
      <c r="D9" s="779">
        <f t="shared" si="0"/>
        <v>0</v>
      </c>
      <c r="E9" s="778">
        <f t="shared" si="1"/>
        <v>0</v>
      </c>
      <c r="F9" s="779">
        <f t="shared" si="2"/>
        <v>0</v>
      </c>
      <c r="G9" s="778">
        <f t="shared" si="3"/>
        <v>0</v>
      </c>
      <c r="H9" s="779">
        <f t="shared" si="4"/>
        <v>0</v>
      </c>
      <c r="I9" s="778">
        <f t="shared" si="5"/>
        <v>0</v>
      </c>
      <c r="J9" s="779">
        <f t="shared" si="6"/>
        <v>0</v>
      </c>
      <c r="K9" s="778">
        <f t="shared" si="7"/>
        <v>0</v>
      </c>
      <c r="L9" s="779">
        <f t="shared" si="8"/>
        <v>0</v>
      </c>
      <c r="M9" s="778">
        <f t="shared" si="9"/>
        <v>0</v>
      </c>
      <c r="N9" s="779">
        <f t="shared" si="10"/>
        <v>0</v>
      </c>
      <c r="O9" s="778">
        <f t="shared" si="11"/>
        <v>0</v>
      </c>
      <c r="P9" s="780">
        <f t="shared" si="12"/>
        <v>0</v>
      </c>
      <c r="Q9" s="778">
        <f t="shared" si="13"/>
        <v>0</v>
      </c>
      <c r="R9" s="780">
        <f t="shared" si="14"/>
        <v>0</v>
      </c>
      <c r="S9" s="778">
        <f t="shared" si="15"/>
        <v>0</v>
      </c>
      <c r="T9" s="781">
        <f t="shared" si="16"/>
        <v>0</v>
      </c>
      <c r="U9" s="778">
        <f t="shared" si="17"/>
        <v>0</v>
      </c>
      <c r="V9" s="781">
        <f t="shared" si="18"/>
        <v>0</v>
      </c>
      <c r="W9" s="462">
        <f t="shared" ref="W9:W24" si="20">SUM(C9,E9,G9,I9,K9,M9,O9,Q9,S9,U9)</f>
        <v>0</v>
      </c>
      <c r="X9" s="464">
        <f t="shared" ref="X9:X24" si="21">SUM(D9,F9,H9,J9,L9,N9,P9,R9,T9,V9)</f>
        <v>0</v>
      </c>
      <c r="Y9" s="721">
        <f>'t1'!M7</f>
        <v>0</v>
      </c>
      <c r="AA9" s="243"/>
      <c r="AB9" s="244"/>
      <c r="AC9" s="243"/>
      <c r="AD9" s="244"/>
      <c r="AE9" s="243"/>
      <c r="AF9" s="244"/>
      <c r="AG9" s="243"/>
      <c r="AH9" s="244"/>
      <c r="AI9" s="243"/>
      <c r="AJ9" s="244"/>
      <c r="AK9" s="243"/>
      <c r="AL9" s="244"/>
      <c r="AM9" s="243"/>
      <c r="AN9" s="552"/>
      <c r="AO9" s="243"/>
      <c r="AP9" s="552"/>
      <c r="AQ9" s="243"/>
      <c r="AR9" s="552"/>
      <c r="AS9" s="243"/>
      <c r="AT9" s="552"/>
      <c r="AU9" s="462">
        <f t="shared" ref="AU9:AU24" si="22">SUM(AA9,AC9,AE9,AG9,AI9,AK9,AM9,AO9,AQ9,AS9)</f>
        <v>0</v>
      </c>
      <c r="AV9" s="464">
        <f t="shared" ref="AV9:AV24" si="23">SUM(AB9,AD9,AF9,AH9,AJ9,AL9,AN9,AP9,AR9,AT9)</f>
        <v>0</v>
      </c>
      <c r="AW9" s="721"/>
    </row>
    <row r="10" spans="1:51" ht="13.35" customHeight="1" x14ac:dyDescent="0.2">
      <c r="A10" s="133" t="str">
        <f>'t1'!A8</f>
        <v>SEGRETARIO C</v>
      </c>
      <c r="B10" s="199" t="str">
        <f>'t1'!B8</f>
        <v>0D0485</v>
      </c>
      <c r="C10" s="778">
        <f t="shared" si="19"/>
        <v>0</v>
      </c>
      <c r="D10" s="779">
        <f t="shared" si="0"/>
        <v>0</v>
      </c>
      <c r="E10" s="778">
        <f t="shared" si="1"/>
        <v>0</v>
      </c>
      <c r="F10" s="779">
        <f t="shared" si="2"/>
        <v>0</v>
      </c>
      <c r="G10" s="778">
        <f t="shared" si="3"/>
        <v>0</v>
      </c>
      <c r="H10" s="779">
        <f t="shared" si="4"/>
        <v>0</v>
      </c>
      <c r="I10" s="778">
        <f t="shared" si="5"/>
        <v>0</v>
      </c>
      <c r="J10" s="779">
        <f t="shared" si="6"/>
        <v>0</v>
      </c>
      <c r="K10" s="778">
        <f t="shared" si="7"/>
        <v>0</v>
      </c>
      <c r="L10" s="779">
        <f t="shared" si="8"/>
        <v>0</v>
      </c>
      <c r="M10" s="778">
        <f t="shared" si="9"/>
        <v>0</v>
      </c>
      <c r="N10" s="779">
        <f t="shared" si="10"/>
        <v>0</v>
      </c>
      <c r="O10" s="778">
        <f t="shared" si="11"/>
        <v>0</v>
      </c>
      <c r="P10" s="780">
        <f t="shared" si="12"/>
        <v>0</v>
      </c>
      <c r="Q10" s="778">
        <f t="shared" si="13"/>
        <v>0</v>
      </c>
      <c r="R10" s="780">
        <f t="shared" si="14"/>
        <v>0</v>
      </c>
      <c r="S10" s="778">
        <f t="shared" si="15"/>
        <v>0</v>
      </c>
      <c r="T10" s="781">
        <f t="shared" si="16"/>
        <v>0</v>
      </c>
      <c r="U10" s="778">
        <f t="shared" si="17"/>
        <v>0</v>
      </c>
      <c r="V10" s="781">
        <f t="shared" si="18"/>
        <v>0</v>
      </c>
      <c r="W10" s="462">
        <f t="shared" si="20"/>
        <v>0</v>
      </c>
      <c r="X10" s="464">
        <f t="shared" si="21"/>
        <v>0</v>
      </c>
      <c r="Y10" s="721">
        <f>'t1'!M8</f>
        <v>0</v>
      </c>
      <c r="AA10" s="243"/>
      <c r="AB10" s="244"/>
      <c r="AC10" s="243"/>
      <c r="AD10" s="244"/>
      <c r="AE10" s="243"/>
      <c r="AF10" s="244"/>
      <c r="AG10" s="243"/>
      <c r="AH10" s="244"/>
      <c r="AI10" s="243"/>
      <c r="AJ10" s="244"/>
      <c r="AK10" s="243"/>
      <c r="AL10" s="244"/>
      <c r="AM10" s="243"/>
      <c r="AN10" s="552"/>
      <c r="AO10" s="243"/>
      <c r="AP10" s="552"/>
      <c r="AQ10" s="243"/>
      <c r="AR10" s="552"/>
      <c r="AS10" s="243"/>
      <c r="AT10" s="552"/>
      <c r="AU10" s="462">
        <f t="shared" si="22"/>
        <v>0</v>
      </c>
      <c r="AV10" s="464">
        <f t="shared" si="23"/>
        <v>0</v>
      </c>
      <c r="AW10" s="721"/>
    </row>
    <row r="11" spans="1:51" ht="13.35" customHeight="1" x14ac:dyDescent="0.2">
      <c r="A11" s="133" t="str">
        <f>'t1'!A9</f>
        <v>DIRETTORE  GENERALE</v>
      </c>
      <c r="B11" s="199" t="str">
        <f>'t1'!B9</f>
        <v>0D0097</v>
      </c>
      <c r="C11" s="778">
        <f t="shared" ref="C11:L15" si="24">ROUND(AA11,0)</f>
        <v>0</v>
      </c>
      <c r="D11" s="779">
        <f t="shared" si="24"/>
        <v>0</v>
      </c>
      <c r="E11" s="778">
        <f t="shared" si="24"/>
        <v>0</v>
      </c>
      <c r="F11" s="779">
        <f t="shared" si="24"/>
        <v>0</v>
      </c>
      <c r="G11" s="778">
        <f t="shared" si="24"/>
        <v>0</v>
      </c>
      <c r="H11" s="779">
        <f t="shared" si="24"/>
        <v>0</v>
      </c>
      <c r="I11" s="778">
        <f t="shared" si="24"/>
        <v>0</v>
      </c>
      <c r="J11" s="779">
        <f t="shared" si="24"/>
        <v>0</v>
      </c>
      <c r="K11" s="778">
        <f t="shared" si="24"/>
        <v>0</v>
      </c>
      <c r="L11" s="779">
        <f t="shared" si="24"/>
        <v>0</v>
      </c>
      <c r="M11" s="778">
        <f t="shared" si="9"/>
        <v>0</v>
      </c>
      <c r="N11" s="779">
        <f t="shared" si="10"/>
        <v>0</v>
      </c>
      <c r="O11" s="778">
        <f t="shared" si="11"/>
        <v>0</v>
      </c>
      <c r="P11" s="780">
        <f t="shared" si="12"/>
        <v>0</v>
      </c>
      <c r="Q11" s="778">
        <f t="shared" si="13"/>
        <v>0</v>
      </c>
      <c r="R11" s="780">
        <f t="shared" si="14"/>
        <v>0</v>
      </c>
      <c r="S11" s="778">
        <f t="shared" si="15"/>
        <v>0</v>
      </c>
      <c r="T11" s="781">
        <f t="shared" si="16"/>
        <v>0</v>
      </c>
      <c r="U11" s="778">
        <f t="shared" si="17"/>
        <v>0</v>
      </c>
      <c r="V11" s="781">
        <f t="shared" si="18"/>
        <v>0</v>
      </c>
      <c r="W11" s="462">
        <f t="shared" si="20"/>
        <v>0</v>
      </c>
      <c r="X11" s="464">
        <f t="shared" si="21"/>
        <v>0</v>
      </c>
      <c r="Y11" s="721">
        <f>'t1'!M9</f>
        <v>0</v>
      </c>
      <c r="AA11" s="243"/>
      <c r="AB11" s="244"/>
      <c r="AC11" s="243"/>
      <c r="AD11" s="244"/>
      <c r="AE11" s="243"/>
      <c r="AF11" s="244"/>
      <c r="AG11" s="243"/>
      <c r="AH11" s="244"/>
      <c r="AI11" s="243"/>
      <c r="AJ11" s="244"/>
      <c r="AK11" s="243"/>
      <c r="AL11" s="244"/>
      <c r="AM11" s="243"/>
      <c r="AN11" s="552"/>
      <c r="AO11" s="243"/>
      <c r="AP11" s="552"/>
      <c r="AQ11" s="243"/>
      <c r="AR11" s="552"/>
      <c r="AS11" s="243"/>
      <c r="AT11" s="552"/>
      <c r="AU11" s="462">
        <f t="shared" si="22"/>
        <v>0</v>
      </c>
      <c r="AV11" s="464">
        <f t="shared" si="23"/>
        <v>0</v>
      </c>
      <c r="AW11" s="721"/>
    </row>
    <row r="12" spans="1:51" ht="13.35" customHeight="1" x14ac:dyDescent="0.2">
      <c r="A12" s="133" t="str">
        <f>'t1'!A10</f>
        <v>ALTE SPECIALIZZ. FUORI D.O.</v>
      </c>
      <c r="B12" s="199" t="str">
        <f>'t1'!B10</f>
        <v>0D0095</v>
      </c>
      <c r="C12" s="778">
        <f t="shared" si="24"/>
        <v>0</v>
      </c>
      <c r="D12" s="779">
        <f t="shared" si="24"/>
        <v>0</v>
      </c>
      <c r="E12" s="778">
        <f t="shared" si="24"/>
        <v>0</v>
      </c>
      <c r="F12" s="779">
        <f t="shared" si="24"/>
        <v>0</v>
      </c>
      <c r="G12" s="778">
        <f t="shared" si="24"/>
        <v>0</v>
      </c>
      <c r="H12" s="779">
        <f t="shared" si="24"/>
        <v>0</v>
      </c>
      <c r="I12" s="778">
        <f t="shared" si="24"/>
        <v>0</v>
      </c>
      <c r="J12" s="779">
        <f t="shared" si="24"/>
        <v>0</v>
      </c>
      <c r="K12" s="778">
        <f t="shared" si="24"/>
        <v>0</v>
      </c>
      <c r="L12" s="779">
        <f t="shared" si="24"/>
        <v>0</v>
      </c>
      <c r="M12" s="778">
        <f t="shared" si="9"/>
        <v>0</v>
      </c>
      <c r="N12" s="779">
        <f t="shared" si="10"/>
        <v>0</v>
      </c>
      <c r="O12" s="778">
        <f t="shared" si="11"/>
        <v>0</v>
      </c>
      <c r="P12" s="780">
        <f t="shared" si="12"/>
        <v>0</v>
      </c>
      <c r="Q12" s="778">
        <f t="shared" si="13"/>
        <v>0</v>
      </c>
      <c r="R12" s="780">
        <f t="shared" si="14"/>
        <v>0</v>
      </c>
      <c r="S12" s="778">
        <f t="shared" si="15"/>
        <v>0</v>
      </c>
      <c r="T12" s="781">
        <f t="shared" si="16"/>
        <v>0</v>
      </c>
      <c r="U12" s="778">
        <f t="shared" si="17"/>
        <v>0</v>
      </c>
      <c r="V12" s="781">
        <f t="shared" si="18"/>
        <v>0</v>
      </c>
      <c r="W12" s="462">
        <f t="shared" si="20"/>
        <v>0</v>
      </c>
      <c r="X12" s="464">
        <f t="shared" si="21"/>
        <v>0</v>
      </c>
      <c r="Y12" s="721">
        <f>'t1'!M10</f>
        <v>0</v>
      </c>
      <c r="AA12" s="243"/>
      <c r="AB12" s="244"/>
      <c r="AC12" s="243"/>
      <c r="AD12" s="244"/>
      <c r="AE12" s="243"/>
      <c r="AF12" s="244"/>
      <c r="AG12" s="243"/>
      <c r="AH12" s="244"/>
      <c r="AI12" s="243"/>
      <c r="AJ12" s="244"/>
      <c r="AK12" s="243"/>
      <c r="AL12" s="244"/>
      <c r="AM12" s="243"/>
      <c r="AN12" s="552"/>
      <c r="AO12" s="243"/>
      <c r="AP12" s="552"/>
      <c r="AQ12" s="243"/>
      <c r="AR12" s="552"/>
      <c r="AS12" s="243"/>
      <c r="AT12" s="552"/>
      <c r="AU12" s="462">
        <f t="shared" si="22"/>
        <v>0</v>
      </c>
      <c r="AV12" s="464">
        <f t="shared" si="23"/>
        <v>0</v>
      </c>
      <c r="AW12" s="721"/>
    </row>
    <row r="13" spans="1:51" ht="13.35" customHeight="1" x14ac:dyDescent="0.2">
      <c r="A13" s="133" t="str">
        <f>'t1'!A11</f>
        <v>DIRIGENTE A TEMPO DETERMINATO FUORI D.O.</v>
      </c>
      <c r="B13" s="199" t="str">
        <f>'t1'!B11</f>
        <v>0D0098</v>
      </c>
      <c r="C13" s="778">
        <f t="shared" si="24"/>
        <v>0</v>
      </c>
      <c r="D13" s="779">
        <f t="shared" si="24"/>
        <v>0</v>
      </c>
      <c r="E13" s="778">
        <f t="shared" si="24"/>
        <v>0</v>
      </c>
      <c r="F13" s="779">
        <f t="shared" si="24"/>
        <v>0</v>
      </c>
      <c r="G13" s="778">
        <f t="shared" si="24"/>
        <v>0</v>
      </c>
      <c r="H13" s="779">
        <f t="shared" si="24"/>
        <v>0</v>
      </c>
      <c r="I13" s="778">
        <f t="shared" si="24"/>
        <v>0</v>
      </c>
      <c r="J13" s="779">
        <f t="shared" si="24"/>
        <v>0</v>
      </c>
      <c r="K13" s="778">
        <f t="shared" si="24"/>
        <v>0</v>
      </c>
      <c r="L13" s="779">
        <f t="shared" si="24"/>
        <v>0</v>
      </c>
      <c r="M13" s="778">
        <f t="shared" si="9"/>
        <v>0</v>
      </c>
      <c r="N13" s="779">
        <f t="shared" si="10"/>
        <v>0</v>
      </c>
      <c r="O13" s="778">
        <f t="shared" si="11"/>
        <v>0</v>
      </c>
      <c r="P13" s="780">
        <f t="shared" si="12"/>
        <v>0</v>
      </c>
      <c r="Q13" s="778">
        <f t="shared" si="13"/>
        <v>0</v>
      </c>
      <c r="R13" s="780">
        <f t="shared" si="14"/>
        <v>0</v>
      </c>
      <c r="S13" s="778">
        <f t="shared" si="15"/>
        <v>0</v>
      </c>
      <c r="T13" s="781">
        <f t="shared" si="16"/>
        <v>0</v>
      </c>
      <c r="U13" s="778">
        <f t="shared" si="17"/>
        <v>0</v>
      </c>
      <c r="V13" s="781">
        <f t="shared" si="18"/>
        <v>0</v>
      </c>
      <c r="W13" s="462">
        <f t="shared" si="20"/>
        <v>0</v>
      </c>
      <c r="X13" s="464">
        <f t="shared" si="21"/>
        <v>0</v>
      </c>
      <c r="Y13" s="721">
        <f>'t1'!M11</f>
        <v>0</v>
      </c>
      <c r="AA13" s="243"/>
      <c r="AB13" s="244"/>
      <c r="AC13" s="243"/>
      <c r="AD13" s="244"/>
      <c r="AE13" s="243"/>
      <c r="AF13" s="244"/>
      <c r="AG13" s="243"/>
      <c r="AH13" s="244"/>
      <c r="AI13" s="243"/>
      <c r="AJ13" s="244"/>
      <c r="AK13" s="243"/>
      <c r="AL13" s="244"/>
      <c r="AM13" s="243"/>
      <c r="AN13" s="552"/>
      <c r="AO13" s="243"/>
      <c r="AP13" s="552"/>
      <c r="AQ13" s="243"/>
      <c r="AR13" s="552"/>
      <c r="AS13" s="243"/>
      <c r="AT13" s="552"/>
      <c r="AU13" s="462">
        <f t="shared" si="22"/>
        <v>0</v>
      </c>
      <c r="AV13" s="464">
        <f t="shared" si="23"/>
        <v>0</v>
      </c>
      <c r="AW13" s="721"/>
    </row>
    <row r="14" spans="1:51" ht="13.35" customHeight="1" x14ac:dyDescent="0.2">
      <c r="A14" s="133" t="str">
        <f>'t1'!A12</f>
        <v>SEGRETARIO GENERALE CCIAA</v>
      </c>
      <c r="B14" s="199" t="str">
        <f>'t1'!B12</f>
        <v>0D0104</v>
      </c>
      <c r="C14" s="778">
        <f t="shared" si="24"/>
        <v>0</v>
      </c>
      <c r="D14" s="779">
        <f t="shared" si="24"/>
        <v>0</v>
      </c>
      <c r="E14" s="778">
        <f t="shared" si="24"/>
        <v>0</v>
      </c>
      <c r="F14" s="779">
        <f t="shared" si="24"/>
        <v>0</v>
      </c>
      <c r="G14" s="778">
        <f t="shared" si="24"/>
        <v>0</v>
      </c>
      <c r="H14" s="779">
        <f t="shared" si="24"/>
        <v>0</v>
      </c>
      <c r="I14" s="778">
        <f t="shared" si="24"/>
        <v>0</v>
      </c>
      <c r="J14" s="779">
        <f t="shared" si="24"/>
        <v>0</v>
      </c>
      <c r="K14" s="778">
        <f t="shared" si="24"/>
        <v>0</v>
      </c>
      <c r="L14" s="779">
        <f t="shared" si="24"/>
        <v>0</v>
      </c>
      <c r="M14" s="778">
        <f t="shared" si="9"/>
        <v>0</v>
      </c>
      <c r="N14" s="779">
        <f t="shared" si="10"/>
        <v>0</v>
      </c>
      <c r="O14" s="778">
        <f t="shared" si="11"/>
        <v>0</v>
      </c>
      <c r="P14" s="780">
        <f t="shared" si="12"/>
        <v>0</v>
      </c>
      <c r="Q14" s="778">
        <f t="shared" si="13"/>
        <v>0</v>
      </c>
      <c r="R14" s="780">
        <f t="shared" si="14"/>
        <v>0</v>
      </c>
      <c r="S14" s="778">
        <f t="shared" si="15"/>
        <v>0</v>
      </c>
      <c r="T14" s="781">
        <f t="shared" si="16"/>
        <v>0</v>
      </c>
      <c r="U14" s="778">
        <f t="shared" si="17"/>
        <v>0</v>
      </c>
      <c r="V14" s="781">
        <f t="shared" si="18"/>
        <v>0</v>
      </c>
      <c r="W14" s="462">
        <f t="shared" si="20"/>
        <v>0</v>
      </c>
      <c r="X14" s="464">
        <f t="shared" si="21"/>
        <v>0</v>
      </c>
      <c r="Y14" s="721">
        <f>'t1'!M12</f>
        <v>0</v>
      </c>
      <c r="AA14" s="243"/>
      <c r="AB14" s="244"/>
      <c r="AC14" s="243"/>
      <c r="AD14" s="244"/>
      <c r="AE14" s="243"/>
      <c r="AF14" s="244"/>
      <c r="AG14" s="243"/>
      <c r="AH14" s="244"/>
      <c r="AI14" s="243"/>
      <c r="AJ14" s="244"/>
      <c r="AK14" s="243"/>
      <c r="AL14" s="244"/>
      <c r="AM14" s="243"/>
      <c r="AN14" s="552"/>
      <c r="AO14" s="243"/>
      <c r="AP14" s="552"/>
      <c r="AQ14" s="243"/>
      <c r="AR14" s="552"/>
      <c r="AS14" s="243"/>
      <c r="AT14" s="552"/>
      <c r="AU14" s="462">
        <f t="shared" si="22"/>
        <v>0</v>
      </c>
      <c r="AV14" s="464">
        <f t="shared" si="23"/>
        <v>0</v>
      </c>
      <c r="AW14" s="721"/>
    </row>
    <row r="15" spans="1:51" ht="13.35" customHeight="1" x14ac:dyDescent="0.2">
      <c r="A15" s="133" t="str">
        <f>'t1'!A13</f>
        <v>DIRIGENTE A TEMPO INDETERMINATO</v>
      </c>
      <c r="B15" s="199" t="str">
        <f>'t1'!B13</f>
        <v>0D0164</v>
      </c>
      <c r="C15" s="778">
        <f t="shared" si="24"/>
        <v>0</v>
      </c>
      <c r="D15" s="779">
        <f t="shared" si="24"/>
        <v>0</v>
      </c>
      <c r="E15" s="778">
        <f t="shared" si="24"/>
        <v>0</v>
      </c>
      <c r="F15" s="779">
        <f t="shared" si="24"/>
        <v>0</v>
      </c>
      <c r="G15" s="778">
        <f t="shared" si="24"/>
        <v>0</v>
      </c>
      <c r="H15" s="779">
        <f t="shared" si="24"/>
        <v>0</v>
      </c>
      <c r="I15" s="778">
        <f t="shared" si="24"/>
        <v>0</v>
      </c>
      <c r="J15" s="779">
        <f t="shared" si="24"/>
        <v>0</v>
      </c>
      <c r="K15" s="778">
        <f t="shared" si="24"/>
        <v>0</v>
      </c>
      <c r="L15" s="779">
        <f t="shared" si="24"/>
        <v>0</v>
      </c>
      <c r="M15" s="778">
        <f t="shared" si="9"/>
        <v>0</v>
      </c>
      <c r="N15" s="779">
        <f t="shared" si="10"/>
        <v>0</v>
      </c>
      <c r="O15" s="778">
        <f t="shared" si="11"/>
        <v>0</v>
      </c>
      <c r="P15" s="780">
        <f t="shared" si="12"/>
        <v>0</v>
      </c>
      <c r="Q15" s="778">
        <f t="shared" si="13"/>
        <v>0</v>
      </c>
      <c r="R15" s="780">
        <f t="shared" si="14"/>
        <v>0</v>
      </c>
      <c r="S15" s="778">
        <f t="shared" si="15"/>
        <v>0</v>
      </c>
      <c r="T15" s="781">
        <f t="shared" si="16"/>
        <v>0</v>
      </c>
      <c r="U15" s="778">
        <f t="shared" si="17"/>
        <v>0</v>
      </c>
      <c r="V15" s="781">
        <f t="shared" si="18"/>
        <v>0</v>
      </c>
      <c r="W15" s="462">
        <f t="shared" si="20"/>
        <v>0</v>
      </c>
      <c r="X15" s="464">
        <f t="shared" si="21"/>
        <v>0</v>
      </c>
      <c r="Y15" s="721">
        <f>'t1'!M13</f>
        <v>0</v>
      </c>
      <c r="AA15" s="243"/>
      <c r="AB15" s="244"/>
      <c r="AC15" s="243"/>
      <c r="AD15" s="244"/>
      <c r="AE15" s="243"/>
      <c r="AF15" s="244"/>
      <c r="AG15" s="243"/>
      <c r="AH15" s="244"/>
      <c r="AI15" s="243"/>
      <c r="AJ15" s="244"/>
      <c r="AK15" s="243"/>
      <c r="AL15" s="244"/>
      <c r="AM15" s="243"/>
      <c r="AN15" s="552"/>
      <c r="AO15" s="243"/>
      <c r="AP15" s="552"/>
      <c r="AQ15" s="243"/>
      <c r="AR15" s="552"/>
      <c r="AS15" s="243"/>
      <c r="AT15" s="552"/>
      <c r="AU15" s="462">
        <f t="shared" si="22"/>
        <v>0</v>
      </c>
      <c r="AV15" s="464">
        <f t="shared" si="23"/>
        <v>0</v>
      </c>
      <c r="AW15" s="721"/>
    </row>
    <row r="16" spans="1:51" ht="13.35" customHeight="1" x14ac:dyDescent="0.2">
      <c r="A16" s="133" t="str">
        <f>'t1'!A14</f>
        <v>DIRIGENTE A TEMPO DETERMINATO IN D.O.</v>
      </c>
      <c r="B16" s="199" t="str">
        <f>'t1'!B14</f>
        <v>0D0165</v>
      </c>
      <c r="C16" s="778">
        <f t="shared" si="19"/>
        <v>0</v>
      </c>
      <c r="D16" s="779">
        <f t="shared" si="0"/>
        <v>0</v>
      </c>
      <c r="E16" s="778">
        <f t="shared" si="1"/>
        <v>0</v>
      </c>
      <c r="F16" s="779">
        <f t="shared" si="2"/>
        <v>0</v>
      </c>
      <c r="G16" s="778">
        <f t="shared" si="3"/>
        <v>0</v>
      </c>
      <c r="H16" s="779">
        <f t="shared" si="4"/>
        <v>0</v>
      </c>
      <c r="I16" s="778">
        <f t="shared" si="5"/>
        <v>0</v>
      </c>
      <c r="J16" s="779">
        <f t="shared" si="6"/>
        <v>0</v>
      </c>
      <c r="K16" s="778">
        <f t="shared" si="7"/>
        <v>0</v>
      </c>
      <c r="L16" s="779">
        <f t="shared" si="8"/>
        <v>0</v>
      </c>
      <c r="M16" s="778">
        <f t="shared" si="9"/>
        <v>0</v>
      </c>
      <c r="N16" s="779">
        <f t="shared" si="10"/>
        <v>0</v>
      </c>
      <c r="O16" s="778">
        <f t="shared" si="11"/>
        <v>0</v>
      </c>
      <c r="P16" s="780">
        <f t="shared" si="12"/>
        <v>0</v>
      </c>
      <c r="Q16" s="778">
        <f t="shared" si="13"/>
        <v>0</v>
      </c>
      <c r="R16" s="780">
        <f t="shared" si="14"/>
        <v>0</v>
      </c>
      <c r="S16" s="778">
        <f t="shared" si="15"/>
        <v>0</v>
      </c>
      <c r="T16" s="781">
        <f t="shared" si="16"/>
        <v>0</v>
      </c>
      <c r="U16" s="778">
        <f t="shared" si="17"/>
        <v>0</v>
      </c>
      <c r="V16" s="781">
        <f t="shared" si="18"/>
        <v>0</v>
      </c>
      <c r="W16" s="462">
        <f t="shared" si="20"/>
        <v>0</v>
      </c>
      <c r="X16" s="464">
        <f t="shared" si="21"/>
        <v>0</v>
      </c>
      <c r="Y16" s="721">
        <f>'t1'!M14</f>
        <v>0</v>
      </c>
      <c r="AA16" s="243"/>
      <c r="AB16" s="244"/>
      <c r="AC16" s="243"/>
      <c r="AD16" s="244"/>
      <c r="AE16" s="243"/>
      <c r="AF16" s="244"/>
      <c r="AG16" s="243"/>
      <c r="AH16" s="244"/>
      <c r="AI16" s="243"/>
      <c r="AJ16" s="244"/>
      <c r="AK16" s="243"/>
      <c r="AL16" s="244"/>
      <c r="AM16" s="243"/>
      <c r="AN16" s="552"/>
      <c r="AO16" s="243"/>
      <c r="AP16" s="552"/>
      <c r="AQ16" s="243"/>
      <c r="AR16" s="552"/>
      <c r="AS16" s="243"/>
      <c r="AT16" s="552"/>
      <c r="AU16" s="462">
        <f t="shared" si="22"/>
        <v>0</v>
      </c>
      <c r="AV16" s="464">
        <f t="shared" si="23"/>
        <v>0</v>
      </c>
      <c r="AW16" s="721"/>
    </row>
    <row r="17" spans="1:49" ht="13.35" customHeight="1" x14ac:dyDescent="0.2">
      <c r="A17" s="133" t="str">
        <f>'t1'!A15</f>
        <v xml:space="preserve">ALTE SPECIALIZZ. IN D.O. </v>
      </c>
      <c r="B17" s="199" t="str">
        <f>'t1'!B15</f>
        <v>0D0I95</v>
      </c>
      <c r="C17" s="778">
        <f t="shared" si="19"/>
        <v>0</v>
      </c>
      <c r="D17" s="779">
        <f t="shared" si="0"/>
        <v>0</v>
      </c>
      <c r="E17" s="778">
        <f t="shared" si="1"/>
        <v>0</v>
      </c>
      <c r="F17" s="779">
        <f t="shared" si="2"/>
        <v>0</v>
      </c>
      <c r="G17" s="778">
        <f t="shared" si="3"/>
        <v>0</v>
      </c>
      <c r="H17" s="779">
        <f t="shared" si="4"/>
        <v>0</v>
      </c>
      <c r="I17" s="778">
        <f t="shared" si="5"/>
        <v>0</v>
      </c>
      <c r="J17" s="779">
        <f t="shared" si="6"/>
        <v>0</v>
      </c>
      <c r="K17" s="778">
        <f t="shared" si="7"/>
        <v>0</v>
      </c>
      <c r="L17" s="779">
        <f t="shared" si="8"/>
        <v>0</v>
      </c>
      <c r="M17" s="778">
        <f t="shared" si="9"/>
        <v>0</v>
      </c>
      <c r="N17" s="779">
        <f t="shared" si="10"/>
        <v>0</v>
      </c>
      <c r="O17" s="778">
        <f t="shared" si="11"/>
        <v>0</v>
      </c>
      <c r="P17" s="780">
        <f t="shared" si="12"/>
        <v>0</v>
      </c>
      <c r="Q17" s="778">
        <f t="shared" si="13"/>
        <v>0</v>
      </c>
      <c r="R17" s="780">
        <f t="shared" si="14"/>
        <v>0</v>
      </c>
      <c r="S17" s="778">
        <f t="shared" si="15"/>
        <v>0</v>
      </c>
      <c r="T17" s="781">
        <f t="shared" si="16"/>
        <v>0</v>
      </c>
      <c r="U17" s="778">
        <f t="shared" si="17"/>
        <v>0</v>
      </c>
      <c r="V17" s="781">
        <f t="shared" si="18"/>
        <v>0</v>
      </c>
      <c r="W17" s="462">
        <f t="shared" si="20"/>
        <v>0</v>
      </c>
      <c r="X17" s="464">
        <f t="shared" si="21"/>
        <v>0</v>
      </c>
      <c r="Y17" s="721">
        <f>'t1'!M15</f>
        <v>0</v>
      </c>
      <c r="AA17" s="243"/>
      <c r="AB17" s="244"/>
      <c r="AC17" s="243"/>
      <c r="AD17" s="244"/>
      <c r="AE17" s="243"/>
      <c r="AF17" s="244"/>
      <c r="AG17" s="243"/>
      <c r="AH17" s="244"/>
      <c r="AI17" s="243"/>
      <c r="AJ17" s="244"/>
      <c r="AK17" s="243"/>
      <c r="AL17" s="244"/>
      <c r="AM17" s="243"/>
      <c r="AN17" s="552"/>
      <c r="AO17" s="243"/>
      <c r="AP17" s="552"/>
      <c r="AQ17" s="243"/>
      <c r="AR17" s="552"/>
      <c r="AS17" s="243"/>
      <c r="AT17" s="552"/>
      <c r="AU17" s="462">
        <f t="shared" si="22"/>
        <v>0</v>
      </c>
      <c r="AV17" s="464">
        <f t="shared" si="23"/>
        <v>0</v>
      </c>
      <c r="AW17" s="721"/>
    </row>
    <row r="18" spans="1:49" ht="13.35" customHeight="1" x14ac:dyDescent="0.2">
      <c r="A18" s="133" t="str">
        <f>'t1'!A16</f>
        <v>RESPONSABILE DEI SERVIZI O DEGLI UFFICI IN D.O</v>
      </c>
      <c r="B18" s="199" t="str">
        <f>'t1'!B16</f>
        <v>0D0I96</v>
      </c>
      <c r="C18" s="778">
        <f t="shared" ref="C18:N18" si="25">ROUND(AA18,0)</f>
        <v>0</v>
      </c>
      <c r="D18" s="779">
        <f t="shared" si="25"/>
        <v>0</v>
      </c>
      <c r="E18" s="778">
        <f t="shared" si="25"/>
        <v>0</v>
      </c>
      <c r="F18" s="779">
        <f t="shared" si="25"/>
        <v>0</v>
      </c>
      <c r="G18" s="778">
        <f t="shared" si="25"/>
        <v>0</v>
      </c>
      <c r="H18" s="779">
        <f t="shared" si="25"/>
        <v>0</v>
      </c>
      <c r="I18" s="778">
        <f t="shared" si="25"/>
        <v>0</v>
      </c>
      <c r="J18" s="779">
        <f t="shared" si="25"/>
        <v>0</v>
      </c>
      <c r="K18" s="778">
        <f t="shared" si="25"/>
        <v>0</v>
      </c>
      <c r="L18" s="779">
        <f t="shared" si="25"/>
        <v>0</v>
      </c>
      <c r="M18" s="778">
        <f t="shared" si="25"/>
        <v>0</v>
      </c>
      <c r="N18" s="779">
        <f t="shared" si="25"/>
        <v>0</v>
      </c>
      <c r="O18" s="778">
        <f t="shared" ref="O18:T18" si="26">ROUND(AM18,0)</f>
        <v>0</v>
      </c>
      <c r="P18" s="780">
        <f t="shared" si="26"/>
        <v>0</v>
      </c>
      <c r="Q18" s="778">
        <f t="shared" si="26"/>
        <v>0</v>
      </c>
      <c r="R18" s="780">
        <f t="shared" si="26"/>
        <v>0</v>
      </c>
      <c r="S18" s="778">
        <f t="shared" si="26"/>
        <v>0</v>
      </c>
      <c r="T18" s="781">
        <f t="shared" si="26"/>
        <v>0</v>
      </c>
      <c r="U18" s="778">
        <f t="shared" si="17"/>
        <v>0</v>
      </c>
      <c r="V18" s="781">
        <f t="shared" si="18"/>
        <v>0</v>
      </c>
      <c r="W18" s="462">
        <f t="shared" si="20"/>
        <v>0</v>
      </c>
      <c r="X18" s="464">
        <f>SUM(D18,F18,H18,J18,L18,N18,P18,R18,T18,V18)</f>
        <v>0</v>
      </c>
      <c r="Y18" s="721">
        <f>'t1'!M16</f>
        <v>0</v>
      </c>
      <c r="AA18" s="243"/>
      <c r="AB18" s="244"/>
      <c r="AC18" s="243"/>
      <c r="AD18" s="244"/>
      <c r="AE18" s="243"/>
      <c r="AF18" s="244"/>
      <c r="AG18" s="243"/>
      <c r="AH18" s="244"/>
      <c r="AI18" s="243"/>
      <c r="AJ18" s="244"/>
      <c r="AK18" s="243"/>
      <c r="AL18" s="244"/>
      <c r="AM18" s="243"/>
      <c r="AN18" s="552"/>
      <c r="AO18" s="243"/>
      <c r="AP18" s="552"/>
      <c r="AQ18" s="243"/>
      <c r="AR18" s="552"/>
      <c r="AS18" s="243"/>
      <c r="AT18" s="552"/>
      <c r="AU18" s="462">
        <f t="shared" si="22"/>
        <v>0</v>
      </c>
      <c r="AV18" s="464">
        <f t="shared" si="23"/>
        <v>0</v>
      </c>
      <c r="AW18" s="721"/>
    </row>
    <row r="19" spans="1:49" ht="13.35" customHeight="1" x14ac:dyDescent="0.2">
      <c r="A19" s="133" t="str">
        <f>'t1'!A17</f>
        <v>FUNZIONARI ED ELEVATA QUALIFICAZIONE</v>
      </c>
      <c r="B19" s="199" t="str">
        <f>'t1'!B17</f>
        <v>0FZEQF</v>
      </c>
      <c r="C19" s="778">
        <f t="shared" si="19"/>
        <v>23</v>
      </c>
      <c r="D19" s="779">
        <f t="shared" si="0"/>
        <v>0</v>
      </c>
      <c r="E19" s="778">
        <f t="shared" si="1"/>
        <v>0</v>
      </c>
      <c r="F19" s="779">
        <f t="shared" si="2"/>
        <v>0</v>
      </c>
      <c r="G19" s="778">
        <f t="shared" si="3"/>
        <v>0</v>
      </c>
      <c r="H19" s="779">
        <f t="shared" si="4"/>
        <v>0</v>
      </c>
      <c r="I19" s="778">
        <f t="shared" si="5"/>
        <v>0</v>
      </c>
      <c r="J19" s="779">
        <f t="shared" si="6"/>
        <v>0</v>
      </c>
      <c r="K19" s="778">
        <f t="shared" si="7"/>
        <v>0</v>
      </c>
      <c r="L19" s="779">
        <f t="shared" si="8"/>
        <v>8</v>
      </c>
      <c r="M19" s="778">
        <f t="shared" si="9"/>
        <v>0</v>
      </c>
      <c r="N19" s="779">
        <f t="shared" si="10"/>
        <v>0</v>
      </c>
      <c r="O19" s="778">
        <f t="shared" si="11"/>
        <v>0</v>
      </c>
      <c r="P19" s="780">
        <f t="shared" si="12"/>
        <v>0</v>
      </c>
      <c r="Q19" s="778">
        <f t="shared" si="13"/>
        <v>0</v>
      </c>
      <c r="R19" s="780">
        <f t="shared" si="14"/>
        <v>0</v>
      </c>
      <c r="S19" s="778">
        <f t="shared" si="15"/>
        <v>0</v>
      </c>
      <c r="T19" s="781">
        <f t="shared" si="16"/>
        <v>0</v>
      </c>
      <c r="U19" s="778">
        <f t="shared" si="17"/>
        <v>0</v>
      </c>
      <c r="V19" s="781">
        <f t="shared" si="18"/>
        <v>0</v>
      </c>
      <c r="W19" s="462">
        <f>SUM(C19,E19,G19,I19,K19,M19,O19,Q19,S19,U19)</f>
        <v>23</v>
      </c>
      <c r="X19" s="464">
        <f t="shared" si="21"/>
        <v>8</v>
      </c>
      <c r="Y19" s="721">
        <f>'t1'!M17</f>
        <v>1</v>
      </c>
      <c r="AA19" s="243">
        <v>23</v>
      </c>
      <c r="AB19" s="244"/>
      <c r="AC19" s="243"/>
      <c r="AD19" s="244"/>
      <c r="AE19" s="243"/>
      <c r="AF19" s="244"/>
      <c r="AG19" s="243"/>
      <c r="AH19" s="244"/>
      <c r="AI19" s="243"/>
      <c r="AJ19" s="244">
        <v>8</v>
      </c>
      <c r="AK19" s="243"/>
      <c r="AL19" s="244"/>
      <c r="AM19" s="243"/>
      <c r="AN19" s="552"/>
      <c r="AO19" s="243"/>
      <c r="AP19" s="552"/>
      <c r="AQ19" s="243"/>
      <c r="AR19" s="552"/>
      <c r="AS19" s="243"/>
      <c r="AT19" s="552"/>
      <c r="AU19" s="462">
        <f t="shared" si="22"/>
        <v>23</v>
      </c>
      <c r="AV19" s="464">
        <f t="shared" si="23"/>
        <v>8</v>
      </c>
      <c r="AW19" s="721"/>
    </row>
    <row r="20" spans="1:49" ht="13.35" customHeight="1" x14ac:dyDescent="0.2">
      <c r="A20" s="133" t="str">
        <f>'t1'!A18</f>
        <v>ISTRUTTORI</v>
      </c>
      <c r="B20" s="199" t="str">
        <f>'t1'!B18</f>
        <v>0IR000</v>
      </c>
      <c r="C20" s="778">
        <f t="shared" si="19"/>
        <v>0</v>
      </c>
      <c r="D20" s="779">
        <f t="shared" si="0"/>
        <v>37</v>
      </c>
      <c r="E20" s="778">
        <f t="shared" si="1"/>
        <v>0</v>
      </c>
      <c r="F20" s="779">
        <f t="shared" si="2"/>
        <v>2</v>
      </c>
      <c r="G20" s="778">
        <f t="shared" si="3"/>
        <v>0</v>
      </c>
      <c r="H20" s="779">
        <f t="shared" si="4"/>
        <v>0</v>
      </c>
      <c r="I20" s="778">
        <f t="shared" si="5"/>
        <v>0</v>
      </c>
      <c r="J20" s="779">
        <f t="shared" si="6"/>
        <v>0</v>
      </c>
      <c r="K20" s="778">
        <f t="shared" si="7"/>
        <v>0</v>
      </c>
      <c r="L20" s="779">
        <f t="shared" si="8"/>
        <v>0</v>
      </c>
      <c r="M20" s="778">
        <f t="shared" si="9"/>
        <v>0</v>
      </c>
      <c r="N20" s="779">
        <f t="shared" si="10"/>
        <v>0</v>
      </c>
      <c r="O20" s="778">
        <f t="shared" si="11"/>
        <v>0</v>
      </c>
      <c r="P20" s="780">
        <f t="shared" si="12"/>
        <v>0</v>
      </c>
      <c r="Q20" s="778">
        <f t="shared" si="13"/>
        <v>0</v>
      </c>
      <c r="R20" s="780">
        <f t="shared" si="14"/>
        <v>0</v>
      </c>
      <c r="S20" s="778">
        <f t="shared" si="15"/>
        <v>0</v>
      </c>
      <c r="T20" s="781">
        <f t="shared" si="16"/>
        <v>0</v>
      </c>
      <c r="U20" s="778">
        <f t="shared" si="17"/>
        <v>0</v>
      </c>
      <c r="V20" s="781">
        <f t="shared" si="18"/>
        <v>0</v>
      </c>
      <c r="W20" s="462">
        <f t="shared" si="20"/>
        <v>0</v>
      </c>
      <c r="X20" s="464">
        <f t="shared" si="21"/>
        <v>39</v>
      </c>
      <c r="Y20" s="721">
        <f>'t1'!M18</f>
        <v>1</v>
      </c>
      <c r="AA20" s="243"/>
      <c r="AB20" s="244">
        <v>37</v>
      </c>
      <c r="AC20" s="243"/>
      <c r="AD20" s="244">
        <v>2</v>
      </c>
      <c r="AE20" s="243"/>
      <c r="AF20" s="244"/>
      <c r="AG20" s="243"/>
      <c r="AH20" s="244"/>
      <c r="AI20" s="243"/>
      <c r="AJ20" s="244"/>
      <c r="AK20" s="243"/>
      <c r="AL20" s="244"/>
      <c r="AM20" s="243"/>
      <c r="AN20" s="552"/>
      <c r="AO20" s="243"/>
      <c r="AP20" s="552"/>
      <c r="AQ20" s="243"/>
      <c r="AR20" s="552"/>
      <c r="AS20" s="243"/>
      <c r="AT20" s="552"/>
      <c r="AU20" s="462">
        <f t="shared" si="22"/>
        <v>0</v>
      </c>
      <c r="AV20" s="464">
        <f t="shared" si="23"/>
        <v>39</v>
      </c>
      <c r="AW20" s="721"/>
    </row>
    <row r="21" spans="1:49" ht="13.35" customHeight="1" x14ac:dyDescent="0.2">
      <c r="A21" s="133" t="str">
        <f>'t1'!A19</f>
        <v>OPERATORI ESPERTI</v>
      </c>
      <c r="B21" s="199" t="str">
        <f>'t1'!B19</f>
        <v>0OEESP</v>
      </c>
      <c r="C21" s="778">
        <f t="shared" si="19"/>
        <v>0</v>
      </c>
      <c r="D21" s="779">
        <f t="shared" si="0"/>
        <v>0</v>
      </c>
      <c r="E21" s="778">
        <f t="shared" si="1"/>
        <v>0</v>
      </c>
      <c r="F21" s="779">
        <f t="shared" si="2"/>
        <v>0</v>
      </c>
      <c r="G21" s="778">
        <f t="shared" si="3"/>
        <v>0</v>
      </c>
      <c r="H21" s="779">
        <f t="shared" si="4"/>
        <v>0</v>
      </c>
      <c r="I21" s="778">
        <f t="shared" si="5"/>
        <v>0</v>
      </c>
      <c r="J21" s="779">
        <f t="shared" si="6"/>
        <v>0</v>
      </c>
      <c r="K21" s="778">
        <f t="shared" si="7"/>
        <v>0</v>
      </c>
      <c r="L21" s="779">
        <f t="shared" si="8"/>
        <v>0</v>
      </c>
      <c r="M21" s="778">
        <f t="shared" si="9"/>
        <v>0</v>
      </c>
      <c r="N21" s="779">
        <f t="shared" si="10"/>
        <v>0</v>
      </c>
      <c r="O21" s="778">
        <f t="shared" si="11"/>
        <v>0</v>
      </c>
      <c r="P21" s="780">
        <f t="shared" si="12"/>
        <v>0</v>
      </c>
      <c r="Q21" s="778">
        <f t="shared" si="13"/>
        <v>0</v>
      </c>
      <c r="R21" s="780">
        <f t="shared" si="14"/>
        <v>0</v>
      </c>
      <c r="S21" s="778">
        <f t="shared" si="15"/>
        <v>0</v>
      </c>
      <c r="T21" s="781">
        <f t="shared" si="16"/>
        <v>0</v>
      </c>
      <c r="U21" s="778">
        <f t="shared" si="17"/>
        <v>0</v>
      </c>
      <c r="V21" s="781">
        <f t="shared" si="18"/>
        <v>0</v>
      </c>
      <c r="W21" s="462">
        <f t="shared" si="20"/>
        <v>0</v>
      </c>
      <c r="X21" s="464">
        <f t="shared" si="21"/>
        <v>0</v>
      </c>
      <c r="Y21" s="721">
        <f>'t1'!M19</f>
        <v>0</v>
      </c>
      <c r="AA21" s="243"/>
      <c r="AB21" s="244"/>
      <c r="AC21" s="243"/>
      <c r="AD21" s="244"/>
      <c r="AE21" s="243"/>
      <c r="AF21" s="244"/>
      <c r="AG21" s="243"/>
      <c r="AH21" s="244"/>
      <c r="AI21" s="243"/>
      <c r="AJ21" s="244"/>
      <c r="AK21" s="243"/>
      <c r="AL21" s="244"/>
      <c r="AM21" s="243"/>
      <c r="AN21" s="552"/>
      <c r="AO21" s="243"/>
      <c r="AP21" s="552"/>
      <c r="AQ21" s="243"/>
      <c r="AR21" s="552"/>
      <c r="AS21" s="243"/>
      <c r="AT21" s="552"/>
      <c r="AU21" s="462">
        <f t="shared" si="22"/>
        <v>0</v>
      </c>
      <c r="AV21" s="464">
        <f t="shared" si="23"/>
        <v>0</v>
      </c>
      <c r="AW21" s="721"/>
    </row>
    <row r="22" spans="1:49" ht="13.35" customHeight="1" x14ac:dyDescent="0.2">
      <c r="A22" s="133" t="str">
        <f>'t1'!A20</f>
        <v>OPERATORI</v>
      </c>
      <c r="B22" s="199" t="str">
        <f>'t1'!B20</f>
        <v>0OP000</v>
      </c>
      <c r="C22" s="778">
        <f t="shared" si="19"/>
        <v>0</v>
      </c>
      <c r="D22" s="779">
        <f t="shared" si="0"/>
        <v>0</v>
      </c>
      <c r="E22" s="778">
        <f t="shared" si="1"/>
        <v>0</v>
      </c>
      <c r="F22" s="779">
        <f t="shared" si="2"/>
        <v>0</v>
      </c>
      <c r="G22" s="778">
        <f t="shared" si="3"/>
        <v>0</v>
      </c>
      <c r="H22" s="779">
        <f t="shared" si="4"/>
        <v>0</v>
      </c>
      <c r="I22" s="778">
        <f t="shared" si="5"/>
        <v>0</v>
      </c>
      <c r="J22" s="779">
        <f t="shared" si="6"/>
        <v>0</v>
      </c>
      <c r="K22" s="778">
        <f t="shared" si="7"/>
        <v>0</v>
      </c>
      <c r="L22" s="779">
        <f t="shared" si="8"/>
        <v>0</v>
      </c>
      <c r="M22" s="778">
        <f t="shared" si="9"/>
        <v>0</v>
      </c>
      <c r="N22" s="779">
        <f t="shared" si="10"/>
        <v>0</v>
      </c>
      <c r="O22" s="778">
        <f t="shared" si="11"/>
        <v>0</v>
      </c>
      <c r="P22" s="780">
        <f t="shared" si="12"/>
        <v>0</v>
      </c>
      <c r="Q22" s="778">
        <f t="shared" si="13"/>
        <v>0</v>
      </c>
      <c r="R22" s="780">
        <f t="shared" si="14"/>
        <v>0</v>
      </c>
      <c r="S22" s="778">
        <f t="shared" si="15"/>
        <v>0</v>
      </c>
      <c r="T22" s="781">
        <f t="shared" si="16"/>
        <v>0</v>
      </c>
      <c r="U22" s="778">
        <f t="shared" si="17"/>
        <v>0</v>
      </c>
      <c r="V22" s="781">
        <f t="shared" si="18"/>
        <v>0</v>
      </c>
      <c r="W22" s="462">
        <f t="shared" si="20"/>
        <v>0</v>
      </c>
      <c r="X22" s="464">
        <f t="shared" si="21"/>
        <v>0</v>
      </c>
      <c r="Y22" s="721">
        <f>'t1'!M20</f>
        <v>0</v>
      </c>
      <c r="AA22" s="243"/>
      <c r="AB22" s="244"/>
      <c r="AC22" s="243"/>
      <c r="AD22" s="244"/>
      <c r="AE22" s="243"/>
      <c r="AF22" s="244"/>
      <c r="AG22" s="243"/>
      <c r="AH22" s="244"/>
      <c r="AI22" s="243"/>
      <c r="AJ22" s="244"/>
      <c r="AK22" s="243"/>
      <c r="AL22" s="244"/>
      <c r="AM22" s="243"/>
      <c r="AN22" s="552"/>
      <c r="AO22" s="243"/>
      <c r="AP22" s="552"/>
      <c r="AQ22" s="243"/>
      <c r="AR22" s="552"/>
      <c r="AS22" s="243"/>
      <c r="AT22" s="552"/>
      <c r="AU22" s="462">
        <f t="shared" si="22"/>
        <v>0</v>
      </c>
      <c r="AV22" s="464">
        <f t="shared" si="23"/>
        <v>0</v>
      </c>
      <c r="AW22" s="721"/>
    </row>
    <row r="23" spans="1:49" ht="13.35" customHeight="1" x14ac:dyDescent="0.2">
      <c r="A23" s="133" t="str">
        <f>'t1'!A21</f>
        <v>CONTRATTISTI</v>
      </c>
      <c r="B23" s="199" t="str">
        <f>'t1'!B21</f>
        <v>000061</v>
      </c>
      <c r="C23" s="778">
        <f t="shared" si="19"/>
        <v>0</v>
      </c>
      <c r="D23" s="779">
        <f t="shared" si="0"/>
        <v>0</v>
      </c>
      <c r="E23" s="778">
        <f t="shared" si="1"/>
        <v>0</v>
      </c>
      <c r="F23" s="779">
        <f t="shared" si="2"/>
        <v>0</v>
      </c>
      <c r="G23" s="778">
        <f t="shared" si="3"/>
        <v>0</v>
      </c>
      <c r="H23" s="779">
        <f t="shared" si="4"/>
        <v>0</v>
      </c>
      <c r="I23" s="778">
        <f t="shared" si="5"/>
        <v>0</v>
      </c>
      <c r="J23" s="779">
        <f t="shared" si="6"/>
        <v>0</v>
      </c>
      <c r="K23" s="778">
        <f t="shared" si="7"/>
        <v>0</v>
      </c>
      <c r="L23" s="779">
        <f t="shared" si="8"/>
        <v>0</v>
      </c>
      <c r="M23" s="778">
        <f t="shared" si="9"/>
        <v>0</v>
      </c>
      <c r="N23" s="779">
        <f t="shared" si="10"/>
        <v>0</v>
      </c>
      <c r="O23" s="778">
        <f t="shared" si="11"/>
        <v>0</v>
      </c>
      <c r="P23" s="780">
        <f t="shared" si="12"/>
        <v>0</v>
      </c>
      <c r="Q23" s="778">
        <f t="shared" si="13"/>
        <v>0</v>
      </c>
      <c r="R23" s="780">
        <f t="shared" si="14"/>
        <v>0</v>
      </c>
      <c r="S23" s="778">
        <f t="shared" si="15"/>
        <v>0</v>
      </c>
      <c r="T23" s="781">
        <f t="shared" si="16"/>
        <v>0</v>
      </c>
      <c r="U23" s="778">
        <f t="shared" si="17"/>
        <v>0</v>
      </c>
      <c r="V23" s="781">
        <f t="shared" si="18"/>
        <v>0</v>
      </c>
      <c r="W23" s="462">
        <f t="shared" si="20"/>
        <v>0</v>
      </c>
      <c r="X23" s="464">
        <f t="shared" si="21"/>
        <v>0</v>
      </c>
      <c r="Y23" s="721">
        <f>'t1'!M21</f>
        <v>0</v>
      </c>
      <c r="AA23" s="243"/>
      <c r="AB23" s="244"/>
      <c r="AC23" s="243"/>
      <c r="AD23" s="244"/>
      <c r="AE23" s="243"/>
      <c r="AF23" s="244"/>
      <c r="AG23" s="243"/>
      <c r="AH23" s="244"/>
      <c r="AI23" s="243"/>
      <c r="AJ23" s="244"/>
      <c r="AK23" s="243"/>
      <c r="AL23" s="244"/>
      <c r="AM23" s="243"/>
      <c r="AN23" s="552"/>
      <c r="AO23" s="243"/>
      <c r="AP23" s="552"/>
      <c r="AQ23" s="243"/>
      <c r="AR23" s="552"/>
      <c r="AS23" s="243"/>
      <c r="AT23" s="552"/>
      <c r="AU23" s="462">
        <f t="shared" si="22"/>
        <v>0</v>
      </c>
      <c r="AV23" s="464">
        <f t="shared" si="23"/>
        <v>0</v>
      </c>
      <c r="AW23" s="721"/>
    </row>
    <row r="24" spans="1:49" ht="13.35" customHeight="1" thickBot="1" x14ac:dyDescent="0.25">
      <c r="A24" s="133" t="str">
        <f>'t1'!A22</f>
        <v>COLLABORATORE A T.D. ART. 90 TUEL</v>
      </c>
      <c r="B24" s="199" t="str">
        <f>'t1'!B22</f>
        <v>000096</v>
      </c>
      <c r="C24" s="778">
        <f t="shared" si="19"/>
        <v>0</v>
      </c>
      <c r="D24" s="779">
        <f t="shared" si="0"/>
        <v>0</v>
      </c>
      <c r="E24" s="778">
        <f t="shared" si="1"/>
        <v>0</v>
      </c>
      <c r="F24" s="779">
        <f t="shared" si="2"/>
        <v>0</v>
      </c>
      <c r="G24" s="778">
        <f t="shared" si="3"/>
        <v>0</v>
      </c>
      <c r="H24" s="779">
        <f t="shared" si="4"/>
        <v>0</v>
      </c>
      <c r="I24" s="778">
        <f t="shared" si="5"/>
        <v>0</v>
      </c>
      <c r="J24" s="779">
        <f t="shared" si="6"/>
        <v>0</v>
      </c>
      <c r="K24" s="778">
        <f t="shared" si="7"/>
        <v>0</v>
      </c>
      <c r="L24" s="779">
        <f t="shared" si="8"/>
        <v>0</v>
      </c>
      <c r="M24" s="778">
        <f t="shared" si="9"/>
        <v>0</v>
      </c>
      <c r="N24" s="779">
        <f t="shared" si="10"/>
        <v>0</v>
      </c>
      <c r="O24" s="778">
        <f t="shared" si="11"/>
        <v>0</v>
      </c>
      <c r="P24" s="780">
        <f t="shared" si="12"/>
        <v>0</v>
      </c>
      <c r="Q24" s="778">
        <f t="shared" si="13"/>
        <v>0</v>
      </c>
      <c r="R24" s="780">
        <f t="shared" si="14"/>
        <v>0</v>
      </c>
      <c r="S24" s="778">
        <f t="shared" si="15"/>
        <v>0</v>
      </c>
      <c r="T24" s="781">
        <f t="shared" si="16"/>
        <v>0</v>
      </c>
      <c r="U24" s="778">
        <f t="shared" si="17"/>
        <v>0</v>
      </c>
      <c r="V24" s="781">
        <f t="shared" si="18"/>
        <v>0</v>
      </c>
      <c r="W24" s="462">
        <f t="shared" si="20"/>
        <v>0</v>
      </c>
      <c r="X24" s="464">
        <f t="shared" si="21"/>
        <v>0</v>
      </c>
      <c r="Y24" s="721">
        <f>'t1'!M22</f>
        <v>0</v>
      </c>
      <c r="AA24" s="243"/>
      <c r="AB24" s="244"/>
      <c r="AC24" s="243"/>
      <c r="AD24" s="244"/>
      <c r="AE24" s="243"/>
      <c r="AF24" s="244"/>
      <c r="AG24" s="243"/>
      <c r="AH24" s="244"/>
      <c r="AI24" s="243"/>
      <c r="AJ24" s="244"/>
      <c r="AK24" s="243"/>
      <c r="AL24" s="244"/>
      <c r="AM24" s="243"/>
      <c r="AN24" s="552"/>
      <c r="AO24" s="243"/>
      <c r="AP24" s="552"/>
      <c r="AQ24" s="243"/>
      <c r="AR24" s="552"/>
      <c r="AS24" s="243"/>
      <c r="AT24" s="552"/>
      <c r="AU24" s="462">
        <f t="shared" si="22"/>
        <v>0</v>
      </c>
      <c r="AV24" s="464">
        <f t="shared" si="23"/>
        <v>0</v>
      </c>
      <c r="AW24" s="721"/>
    </row>
    <row r="25" spans="1:49" ht="13.35" customHeight="1" thickTop="1" thickBot="1" x14ac:dyDescent="0.25">
      <c r="A25" s="133" t="str">
        <f>'t1'!A23</f>
        <v>TOTALE</v>
      </c>
      <c r="B25" s="577"/>
      <c r="C25" s="405">
        <f t="shared" ref="C25:X25" si="27">SUM(C8:C24)</f>
        <v>23</v>
      </c>
      <c r="D25" s="406">
        <f t="shared" si="27"/>
        <v>37</v>
      </c>
      <c r="E25" s="405">
        <f t="shared" si="27"/>
        <v>0</v>
      </c>
      <c r="F25" s="406">
        <f t="shared" si="27"/>
        <v>2</v>
      </c>
      <c r="G25" s="405">
        <f t="shared" si="27"/>
        <v>0</v>
      </c>
      <c r="H25" s="406">
        <f t="shared" si="27"/>
        <v>0</v>
      </c>
      <c r="I25" s="405">
        <f t="shared" si="27"/>
        <v>0</v>
      </c>
      <c r="J25" s="406">
        <f t="shared" si="27"/>
        <v>0</v>
      </c>
      <c r="K25" s="405">
        <f t="shared" si="27"/>
        <v>0</v>
      </c>
      <c r="L25" s="406">
        <f t="shared" si="27"/>
        <v>8</v>
      </c>
      <c r="M25" s="405">
        <f t="shared" si="27"/>
        <v>0</v>
      </c>
      <c r="N25" s="406">
        <f t="shared" si="27"/>
        <v>0</v>
      </c>
      <c r="O25" s="405">
        <f>SUM(O8:O24)</f>
        <v>0</v>
      </c>
      <c r="P25" s="553">
        <f>SUM(P8:P24)</f>
        <v>0</v>
      </c>
      <c r="Q25" s="405">
        <f t="shared" si="27"/>
        <v>0</v>
      </c>
      <c r="R25" s="553">
        <f t="shared" si="27"/>
        <v>0</v>
      </c>
      <c r="S25" s="405">
        <f t="shared" si="27"/>
        <v>0</v>
      </c>
      <c r="T25" s="549">
        <f t="shared" si="27"/>
        <v>0</v>
      </c>
      <c r="U25" s="405">
        <f t="shared" si="27"/>
        <v>0</v>
      </c>
      <c r="V25" s="549">
        <f t="shared" si="27"/>
        <v>0</v>
      </c>
      <c r="W25" s="405">
        <f t="shared" si="27"/>
        <v>23</v>
      </c>
      <c r="X25" s="407">
        <f t="shared" si="27"/>
        <v>47</v>
      </c>
      <c r="AA25" s="405">
        <f t="shared" ref="AA25:AL25" si="28">SUM(AA8:AA24)</f>
        <v>23</v>
      </c>
      <c r="AB25" s="406">
        <f t="shared" si="28"/>
        <v>37</v>
      </c>
      <c r="AC25" s="405">
        <f t="shared" si="28"/>
        <v>0</v>
      </c>
      <c r="AD25" s="406">
        <f t="shared" si="28"/>
        <v>2</v>
      </c>
      <c r="AE25" s="405">
        <f t="shared" si="28"/>
        <v>0</v>
      </c>
      <c r="AF25" s="406">
        <f t="shared" si="28"/>
        <v>0</v>
      </c>
      <c r="AG25" s="405">
        <f t="shared" si="28"/>
        <v>0</v>
      </c>
      <c r="AH25" s="406">
        <f t="shared" si="28"/>
        <v>0</v>
      </c>
      <c r="AI25" s="405">
        <f t="shared" si="28"/>
        <v>0</v>
      </c>
      <c r="AJ25" s="406">
        <f t="shared" si="28"/>
        <v>8</v>
      </c>
      <c r="AK25" s="405">
        <f t="shared" si="28"/>
        <v>0</v>
      </c>
      <c r="AL25" s="406">
        <f t="shared" si="28"/>
        <v>0</v>
      </c>
      <c r="AM25" s="405">
        <f t="shared" ref="AM25:AV25" si="29">SUM(AM8:AM24)</f>
        <v>0</v>
      </c>
      <c r="AN25" s="553">
        <f t="shared" si="29"/>
        <v>0</v>
      </c>
      <c r="AO25" s="405">
        <f t="shared" si="29"/>
        <v>0</v>
      </c>
      <c r="AP25" s="553">
        <f t="shared" si="29"/>
        <v>0</v>
      </c>
      <c r="AQ25" s="405">
        <f t="shared" si="29"/>
        <v>0</v>
      </c>
      <c r="AR25" s="553">
        <f t="shared" si="29"/>
        <v>0</v>
      </c>
      <c r="AS25" s="405">
        <f t="shared" si="29"/>
        <v>0</v>
      </c>
      <c r="AT25" s="553">
        <f t="shared" si="29"/>
        <v>0</v>
      </c>
      <c r="AU25" s="405">
        <f t="shared" si="29"/>
        <v>23</v>
      </c>
      <c r="AV25" s="407">
        <f t="shared" si="29"/>
        <v>47</v>
      </c>
    </row>
    <row r="26" spans="1:49"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I26" s="3"/>
      <c r="AA26" s="3"/>
      <c r="AB26" s="3"/>
      <c r="AC26" s="3"/>
      <c r="AD26" s="3"/>
      <c r="AE26" s="3"/>
      <c r="AG26" s="3"/>
    </row>
    <row r="27" spans="1:49" x14ac:dyDescent="0.2">
      <c r="A27" s="133" t="str">
        <f>'t1'!A25</f>
        <v>(b) cfr." istruzioni generali e specifiche di comparto" e "glossario"</v>
      </c>
    </row>
    <row r="29" spans="1:49" x14ac:dyDescent="0.2">
      <c r="A29" s="992"/>
    </row>
    <row r="31" spans="1:49" x14ac:dyDescent="0.2">
      <c r="A31" s="993"/>
      <c r="B31" s="989"/>
    </row>
    <row r="32" spans="1:49" x14ac:dyDescent="0.2">
      <c r="A32" s="993"/>
      <c r="B32" s="989"/>
    </row>
    <row r="33" spans="2:2" x14ac:dyDescent="0.2">
      <c r="B33" s="24"/>
    </row>
  </sheetData>
  <sheetProtection algorithmName="SHA-512" hashValue="9lYq5EJmC13UDvIMUJVe7BPIWbSzDGV/EYPdhhPOrTQh5g99zCHzIi+ZfEfQKyllmMf8uKqJc1koecN0uzaFOQ==" saltValue="NNL7LsrJe4Xyuxf4d2I4Fg==" spinCount="100000" sheet="1" formatColumns="0" selectLockedCells="1"/>
  <mergeCells count="42">
    <mergeCell ref="AG2:AH2"/>
    <mergeCell ref="I4:J4"/>
    <mergeCell ref="C5:D5"/>
    <mergeCell ref="E5:F5"/>
    <mergeCell ref="E4:F4"/>
    <mergeCell ref="G2:H2"/>
    <mergeCell ref="G4:H4"/>
    <mergeCell ref="G5:H5"/>
    <mergeCell ref="I5:J5"/>
    <mergeCell ref="I2:J2"/>
    <mergeCell ref="K4:L4"/>
    <mergeCell ref="K5:L5"/>
    <mergeCell ref="O5:P5"/>
    <mergeCell ref="AE2:AF2"/>
    <mergeCell ref="S5:T5"/>
    <mergeCell ref="Q5:R5"/>
    <mergeCell ref="M5:N5"/>
    <mergeCell ref="M4:N4"/>
    <mergeCell ref="U5:V5"/>
    <mergeCell ref="AA5:AB5"/>
    <mergeCell ref="AC5:AD5"/>
    <mergeCell ref="AE5:AF5"/>
    <mergeCell ref="AG5:AH5"/>
    <mergeCell ref="AI5:AJ5"/>
    <mergeCell ref="O4:P4"/>
    <mergeCell ref="Q4:R4"/>
    <mergeCell ref="S4:T4"/>
    <mergeCell ref="U4:V4"/>
    <mergeCell ref="AI4:AJ4"/>
    <mergeCell ref="AC4:AD4"/>
    <mergeCell ref="AE4:AF4"/>
    <mergeCell ref="AG4:AH4"/>
    <mergeCell ref="AS4:AT4"/>
    <mergeCell ref="AS5:AT5"/>
    <mergeCell ref="AK5:AL5"/>
    <mergeCell ref="AQ5:AR5"/>
    <mergeCell ref="AQ4:AR4"/>
    <mergeCell ref="AM5:AN5"/>
    <mergeCell ref="AO5:AP5"/>
    <mergeCell ref="AK4:AL4"/>
    <mergeCell ref="AM4:AN4"/>
    <mergeCell ref="AO4:AP4"/>
  </mergeCells>
  <conditionalFormatting sqref="A8:N8 O8:X24 AA8:AV24 A9:A27 B9:N24">
    <cfRule type="expression" dxfId="23" priority="6" stopIfTrue="1">
      <formula>$Y8&gt;0</formula>
    </cfRule>
  </conditionalFormatting>
  <printOptions horizontalCentered="1" verticalCentered="1"/>
  <pageMargins left="0" right="0" top="0.196850393700787" bottom="0.15748031496063" header="0.15748031496063" footer="0.196850393700787"/>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AP25"/>
  <sheetViews>
    <sheetView showGridLines="0" workbookViewId="0">
      <pane xSplit="2" ySplit="5" topLeftCell="M6" activePane="bottomRight" state="frozen"/>
      <selection activeCell="A2" sqref="A2"/>
      <selection pane="topRight" activeCell="A2" sqref="A2"/>
      <selection pane="bottomLeft" activeCell="A2" sqref="A2"/>
      <selection pane="bottomRight" activeCell="AC18" sqref="AC18"/>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77" t="str">
        <f>'t1'!A1</f>
        <v>REGIONI ED AUTONOMIE LOCALI - anno 2023</v>
      </c>
      <c r="B1" s="777"/>
      <c r="C1" s="777"/>
      <c r="D1" s="777"/>
      <c r="E1" s="777"/>
      <c r="F1" s="777"/>
      <c r="G1" s="777"/>
      <c r="H1" s="777"/>
      <c r="I1" s="777"/>
      <c r="K1" s="281"/>
      <c r="M1"/>
      <c r="AE1" s="777"/>
      <c r="AI1" s="281"/>
      <c r="AJ1"/>
    </row>
    <row r="2" spans="1:42" ht="27" customHeight="1" thickBot="1" x14ac:dyDescent="0.25">
      <c r="A2" s="5"/>
      <c r="I2" s="1729"/>
      <c r="J2" s="1729"/>
      <c r="K2" s="1729"/>
      <c r="AG2" s="1729"/>
      <c r="AH2" s="1729"/>
      <c r="AI2" s="1729"/>
    </row>
    <row r="3" spans="1:42" ht="12"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3"/>
    </row>
    <row r="4" spans="1:42" ht="66" customHeight="1" thickTop="1" x14ac:dyDescent="0.2">
      <c r="A4" s="21" t="s">
        <v>142</v>
      </c>
      <c r="B4" s="112" t="s">
        <v>71</v>
      </c>
      <c r="C4" s="113" t="s">
        <v>180</v>
      </c>
      <c r="D4" s="113" t="s">
        <v>143</v>
      </c>
      <c r="E4" s="1360" t="s">
        <v>733</v>
      </c>
      <c r="F4" s="1357" t="s">
        <v>1191</v>
      </c>
      <c r="G4" s="1358" t="s">
        <v>1205</v>
      </c>
      <c r="H4" s="1363" t="s">
        <v>1194</v>
      </c>
      <c r="I4" s="113" t="s">
        <v>179</v>
      </c>
      <c r="J4" s="113" t="s">
        <v>108</v>
      </c>
      <c r="K4" s="581" t="s">
        <v>74</v>
      </c>
      <c r="AA4" s="113" t="s">
        <v>180</v>
      </c>
      <c r="AB4" s="113" t="s">
        <v>143</v>
      </c>
      <c r="AC4" s="1356" t="s">
        <v>733</v>
      </c>
      <c r="AD4" s="1357" t="s">
        <v>1191</v>
      </c>
      <c r="AE4" s="1358" t="s">
        <v>1205</v>
      </c>
      <c r="AF4" s="1363" t="s">
        <v>1193</v>
      </c>
      <c r="AG4" s="113" t="s">
        <v>179</v>
      </c>
      <c r="AH4" s="113" t="s">
        <v>108</v>
      </c>
      <c r="AI4" s="581" t="s">
        <v>74</v>
      </c>
      <c r="AK4" s="904" t="s">
        <v>901</v>
      </c>
      <c r="AL4" s="904"/>
      <c r="AM4" s="904"/>
      <c r="AN4" s="904"/>
      <c r="AO4" s="904"/>
      <c r="AP4" s="1778" t="s">
        <v>902</v>
      </c>
    </row>
    <row r="5" spans="1:42" s="240" customFormat="1" ht="12.75" thickBot="1" x14ac:dyDescent="0.25">
      <c r="A5" s="722" t="s">
        <v>606</v>
      </c>
      <c r="B5" s="258"/>
      <c r="C5" s="259" t="s">
        <v>486</v>
      </c>
      <c r="D5" s="259" t="s">
        <v>482</v>
      </c>
      <c r="E5" s="259" t="s">
        <v>732</v>
      </c>
      <c r="F5" s="1359" t="s">
        <v>1192</v>
      </c>
      <c r="G5" s="1359" t="s">
        <v>1204</v>
      </c>
      <c r="H5" s="259" t="s">
        <v>483</v>
      </c>
      <c r="I5" s="259" t="s">
        <v>484</v>
      </c>
      <c r="J5" s="259" t="s">
        <v>485</v>
      </c>
      <c r="K5" s="260"/>
      <c r="AA5" s="259" t="s">
        <v>486</v>
      </c>
      <c r="AB5" s="259" t="s">
        <v>482</v>
      </c>
      <c r="AC5" s="259" t="s">
        <v>732</v>
      </c>
      <c r="AD5" s="1359" t="s">
        <v>1192</v>
      </c>
      <c r="AE5" s="1359" t="s">
        <v>1204</v>
      </c>
      <c r="AF5" s="259" t="s">
        <v>483</v>
      </c>
      <c r="AG5" s="259" t="s">
        <v>484</v>
      </c>
      <c r="AH5" s="259" t="s">
        <v>485</v>
      </c>
      <c r="AI5" s="260"/>
      <c r="AK5" s="910">
        <f>COUNTIF($AP$6:$AP$22,"Incongruenza")</f>
        <v>0</v>
      </c>
      <c r="AL5" s="905" t="s">
        <v>107</v>
      </c>
      <c r="AM5" s="905"/>
      <c r="AN5" s="906" t="s">
        <v>903</v>
      </c>
      <c r="AO5" s="906" t="s">
        <v>904</v>
      </c>
      <c r="AP5" s="1779"/>
    </row>
    <row r="6" spans="1:42" ht="12.75" customHeight="1" thickTop="1" thickBot="1" x14ac:dyDescent="0.25">
      <c r="A6" s="133" t="str">
        <f>'t1'!A6</f>
        <v>SEGRETARIO A</v>
      </c>
      <c r="B6" s="199" t="str">
        <f>'t1'!B6</f>
        <v>0D0102</v>
      </c>
      <c r="C6" s="185">
        <f t="shared" ref="C6:C22" si="0">ROUND(AA6,2)</f>
        <v>0</v>
      </c>
      <c r="D6" s="775">
        <f t="shared" ref="D6:J7" si="1">ROUND(AB6,0)</f>
        <v>0</v>
      </c>
      <c r="E6" s="775">
        <f t="shared" si="1"/>
        <v>0</v>
      </c>
      <c r="F6" s="775">
        <f t="shared" si="1"/>
        <v>0</v>
      </c>
      <c r="G6" s="775">
        <f t="shared" si="1"/>
        <v>0</v>
      </c>
      <c r="H6" s="775">
        <f t="shared" si="1"/>
        <v>0</v>
      </c>
      <c r="I6" s="775">
        <f t="shared" si="1"/>
        <v>0</v>
      </c>
      <c r="J6" s="783">
        <f t="shared" si="1"/>
        <v>0</v>
      </c>
      <c r="K6" s="379">
        <f>(D6+E6+F6+G6+H6+I6)-J6</f>
        <v>0</v>
      </c>
      <c r="L6" s="712">
        <f>'t1'!M6</f>
        <v>0</v>
      </c>
      <c r="AA6" s="185"/>
      <c r="AB6" s="183"/>
      <c r="AC6" s="183"/>
      <c r="AD6" s="183"/>
      <c r="AE6" s="775"/>
      <c r="AF6" s="183"/>
      <c r="AG6" s="183"/>
      <c r="AH6" s="184"/>
      <c r="AI6" s="379">
        <f>(AB6+AC6+AD6+AE6+AF6+AG6)-AH6</f>
        <v>0</v>
      </c>
      <c r="AK6"/>
      <c r="AL6" s="3" t="s">
        <v>906</v>
      </c>
      <c r="AM6" s="3" t="s">
        <v>905</v>
      </c>
      <c r="AN6" s="907" t="str">
        <f t="shared" ref="AN6:AN22" si="2">IF($AL6="no",(IF($AC6&gt;0,"Incongruenza","OK")),(IF($AC6=0,"OK","ok")))</f>
        <v>OK</v>
      </c>
      <c r="AO6" s="908" t="str">
        <f t="shared" ref="AO6:AO22" si="3">IF($AM6="no",(IF($AE6&gt;0,"Incongruenza","OK")),(IF($AE6=0,"OK","ok")))</f>
        <v>OK</v>
      </c>
      <c r="AP6" s="909"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5">
        <f t="shared" si="1"/>
        <v>0</v>
      </c>
      <c r="E7" s="775">
        <f t="shared" si="1"/>
        <v>0</v>
      </c>
      <c r="F7" s="775">
        <f t="shared" si="1"/>
        <v>0</v>
      </c>
      <c r="G7" s="775">
        <f t="shared" si="1"/>
        <v>0</v>
      </c>
      <c r="H7" s="775">
        <f t="shared" si="1"/>
        <v>0</v>
      </c>
      <c r="I7" s="775">
        <f t="shared" si="1"/>
        <v>0</v>
      </c>
      <c r="J7" s="783">
        <f t="shared" si="1"/>
        <v>0</v>
      </c>
      <c r="K7" s="379">
        <f t="shared" ref="K7:K22" si="5">(D7+E7+F7+G7+H7+I7)-J7</f>
        <v>0</v>
      </c>
      <c r="L7" s="712">
        <f>'t1'!M7</f>
        <v>0</v>
      </c>
      <c r="AA7" s="185"/>
      <c r="AB7" s="183"/>
      <c r="AC7" s="183"/>
      <c r="AD7" s="183"/>
      <c r="AE7" s="775"/>
      <c r="AF7" s="183"/>
      <c r="AG7" s="183"/>
      <c r="AH7" s="184"/>
      <c r="AI7" s="379">
        <f t="shared" ref="AI7:AI22" si="6">(AB7+AC7+AD7+AE7+AF7+AG7)-AH7</f>
        <v>0</v>
      </c>
      <c r="AL7" s="3" t="s">
        <v>906</v>
      </c>
      <c r="AM7" s="3" t="s">
        <v>905</v>
      </c>
      <c r="AN7" s="907" t="str">
        <f t="shared" si="2"/>
        <v>OK</v>
      </c>
      <c r="AO7" s="908" t="str">
        <f t="shared" si="3"/>
        <v>OK</v>
      </c>
      <c r="AP7" s="909" t="str">
        <f t="shared" si="4"/>
        <v xml:space="preserve"> </v>
      </c>
    </row>
    <row r="8" spans="1:42" ht="12" customHeight="1" thickBot="1" x14ac:dyDescent="0.25">
      <c r="A8" s="133" t="str">
        <f>'t1'!A8</f>
        <v>SEGRETARIO C</v>
      </c>
      <c r="B8" s="199" t="str">
        <f>'t1'!B8</f>
        <v>0D0485</v>
      </c>
      <c r="C8" s="185">
        <f t="shared" si="0"/>
        <v>0</v>
      </c>
      <c r="D8" s="775">
        <f t="shared" ref="D8:D13" si="7">ROUND(AB8,0)</f>
        <v>0</v>
      </c>
      <c r="E8" s="775">
        <f t="shared" ref="E8:J8" si="8">ROUND(AC8,0)</f>
        <v>0</v>
      </c>
      <c r="F8" s="775">
        <f t="shared" si="8"/>
        <v>0</v>
      </c>
      <c r="G8" s="775">
        <f t="shared" si="8"/>
        <v>0</v>
      </c>
      <c r="H8" s="775">
        <f t="shared" si="8"/>
        <v>0</v>
      </c>
      <c r="I8" s="775">
        <f t="shared" si="8"/>
        <v>0</v>
      </c>
      <c r="J8" s="783">
        <f t="shared" si="8"/>
        <v>0</v>
      </c>
      <c r="K8" s="379">
        <f t="shared" si="5"/>
        <v>0</v>
      </c>
      <c r="L8" s="712">
        <f>'t1'!M8</f>
        <v>0</v>
      </c>
      <c r="AA8" s="185"/>
      <c r="AB8" s="183"/>
      <c r="AC8" s="183"/>
      <c r="AD8" s="183"/>
      <c r="AE8" s="775"/>
      <c r="AF8" s="183"/>
      <c r="AG8" s="183"/>
      <c r="AH8" s="184"/>
      <c r="AI8" s="379">
        <f t="shared" si="6"/>
        <v>0</v>
      </c>
      <c r="AL8" s="3" t="s">
        <v>906</v>
      </c>
      <c r="AM8" s="3" t="s">
        <v>905</v>
      </c>
      <c r="AN8" s="907" t="str">
        <f t="shared" si="2"/>
        <v>OK</v>
      </c>
      <c r="AO8" s="908" t="str">
        <f t="shared" si="3"/>
        <v>OK</v>
      </c>
      <c r="AP8" s="909" t="str">
        <f t="shared" si="4"/>
        <v xml:space="preserve"> </v>
      </c>
    </row>
    <row r="9" spans="1:42" ht="12" customHeight="1" thickBot="1" x14ac:dyDescent="0.25">
      <c r="A9" s="133" t="str">
        <f>'t1'!A9</f>
        <v>DIRETTORE  GENERALE</v>
      </c>
      <c r="B9" s="199" t="str">
        <f>'t1'!B9</f>
        <v>0D0097</v>
      </c>
      <c r="C9" s="185">
        <f t="shared" si="0"/>
        <v>0</v>
      </c>
      <c r="D9" s="775">
        <f t="shared" si="7"/>
        <v>0</v>
      </c>
      <c r="E9" s="775">
        <f t="shared" ref="E9:E22" si="9">ROUND(AC9,0)</f>
        <v>0</v>
      </c>
      <c r="F9" s="775">
        <f t="shared" ref="F9:F22" si="10">ROUND(AD9,0)</f>
        <v>0</v>
      </c>
      <c r="G9" s="775">
        <f t="shared" ref="G9:J13" si="11">ROUND(AE9,0)</f>
        <v>0</v>
      </c>
      <c r="H9" s="775">
        <f t="shared" si="11"/>
        <v>0</v>
      </c>
      <c r="I9" s="775">
        <f t="shared" si="11"/>
        <v>0</v>
      </c>
      <c r="J9" s="783">
        <f t="shared" si="11"/>
        <v>0</v>
      </c>
      <c r="K9" s="379">
        <f t="shared" si="5"/>
        <v>0</v>
      </c>
      <c r="L9" s="712">
        <f>'t1'!M9</f>
        <v>0</v>
      </c>
      <c r="AA9" s="185"/>
      <c r="AB9" s="183"/>
      <c r="AC9" s="183"/>
      <c r="AD9" s="183"/>
      <c r="AE9" s="775"/>
      <c r="AF9" s="183"/>
      <c r="AG9" s="183"/>
      <c r="AH9" s="184"/>
      <c r="AI9" s="379">
        <f t="shared" si="6"/>
        <v>0</v>
      </c>
      <c r="AL9" s="3" t="s">
        <v>906</v>
      </c>
      <c r="AM9" s="3" t="s">
        <v>905</v>
      </c>
      <c r="AN9" s="907" t="str">
        <f t="shared" si="2"/>
        <v>OK</v>
      </c>
      <c r="AO9" s="908" t="str">
        <f t="shared" si="3"/>
        <v>OK</v>
      </c>
      <c r="AP9" s="909" t="str">
        <f t="shared" si="4"/>
        <v xml:space="preserve"> </v>
      </c>
    </row>
    <row r="10" spans="1:42" ht="12" customHeight="1" thickBot="1" x14ac:dyDescent="0.25">
      <c r="A10" s="133" t="str">
        <f>'t1'!A10</f>
        <v>ALTE SPECIALIZZ. FUORI D.O.</v>
      </c>
      <c r="B10" s="199" t="str">
        <f>'t1'!B10</f>
        <v>0D0095</v>
      </c>
      <c r="C10" s="185">
        <f t="shared" si="0"/>
        <v>0</v>
      </c>
      <c r="D10" s="775">
        <f t="shared" si="7"/>
        <v>0</v>
      </c>
      <c r="E10" s="775">
        <f t="shared" si="9"/>
        <v>0</v>
      </c>
      <c r="F10" s="775">
        <f t="shared" si="10"/>
        <v>0</v>
      </c>
      <c r="G10" s="775">
        <f t="shared" si="11"/>
        <v>0</v>
      </c>
      <c r="H10" s="775">
        <f t="shared" si="11"/>
        <v>0</v>
      </c>
      <c r="I10" s="775">
        <f t="shared" si="11"/>
        <v>0</v>
      </c>
      <c r="J10" s="783">
        <f t="shared" si="11"/>
        <v>0</v>
      </c>
      <c r="K10" s="379">
        <f t="shared" si="5"/>
        <v>0</v>
      </c>
      <c r="L10" s="712">
        <f>'t1'!M10</f>
        <v>0</v>
      </c>
      <c r="AA10" s="185"/>
      <c r="AB10" s="183"/>
      <c r="AC10" s="183"/>
      <c r="AD10" s="183"/>
      <c r="AE10" s="775"/>
      <c r="AF10" s="183"/>
      <c r="AG10" s="183"/>
      <c r="AH10" s="184"/>
      <c r="AI10" s="379">
        <f t="shared" si="6"/>
        <v>0</v>
      </c>
      <c r="AL10" s="3" t="s">
        <v>906</v>
      </c>
      <c r="AM10" s="3" t="s">
        <v>905</v>
      </c>
      <c r="AN10" s="907" t="str">
        <f t="shared" si="2"/>
        <v>OK</v>
      </c>
      <c r="AO10" s="908" t="str">
        <f t="shared" si="3"/>
        <v>OK</v>
      </c>
      <c r="AP10" s="909" t="str">
        <f t="shared" si="4"/>
        <v xml:space="preserve"> </v>
      </c>
    </row>
    <row r="11" spans="1:42" ht="12" customHeight="1" thickBot="1" x14ac:dyDescent="0.25">
      <c r="A11" s="133" t="str">
        <f>'t1'!A11</f>
        <v>DIRIGENTE A TEMPO DETERMINATO FUORI D.O.</v>
      </c>
      <c r="B11" s="199" t="str">
        <f>'t1'!B11</f>
        <v>0D0098</v>
      </c>
      <c r="C11" s="185">
        <f t="shared" si="0"/>
        <v>0</v>
      </c>
      <c r="D11" s="775">
        <f t="shared" si="7"/>
        <v>0</v>
      </c>
      <c r="E11" s="775">
        <f t="shared" si="9"/>
        <v>0</v>
      </c>
      <c r="F11" s="775">
        <f t="shared" si="10"/>
        <v>0</v>
      </c>
      <c r="G11" s="775">
        <f t="shared" si="11"/>
        <v>0</v>
      </c>
      <c r="H11" s="775">
        <f t="shared" si="11"/>
        <v>0</v>
      </c>
      <c r="I11" s="775">
        <f t="shared" si="11"/>
        <v>0</v>
      </c>
      <c r="J11" s="783">
        <f t="shared" si="11"/>
        <v>0</v>
      </c>
      <c r="K11" s="379">
        <f t="shared" si="5"/>
        <v>0</v>
      </c>
      <c r="L11" s="712">
        <f>'t1'!M11</f>
        <v>0</v>
      </c>
      <c r="AA11" s="185"/>
      <c r="AB11" s="183"/>
      <c r="AC11" s="183"/>
      <c r="AD11" s="183"/>
      <c r="AE11" s="775"/>
      <c r="AF11" s="183"/>
      <c r="AG11" s="183"/>
      <c r="AH11" s="184"/>
      <c r="AI11" s="379">
        <f t="shared" si="6"/>
        <v>0</v>
      </c>
      <c r="AL11" s="3" t="s">
        <v>906</v>
      </c>
      <c r="AM11" s="3" t="s">
        <v>905</v>
      </c>
      <c r="AN11" s="907" t="str">
        <f t="shared" si="2"/>
        <v>OK</v>
      </c>
      <c r="AO11" s="908" t="str">
        <f t="shared" si="3"/>
        <v>OK</v>
      </c>
      <c r="AP11" s="909" t="str">
        <f t="shared" si="4"/>
        <v xml:space="preserve"> </v>
      </c>
    </row>
    <row r="12" spans="1:42" ht="12" customHeight="1" thickBot="1" x14ac:dyDescent="0.25">
      <c r="A12" s="133" t="str">
        <f>'t1'!A12</f>
        <v>SEGRETARIO GENERALE CCIAA</v>
      </c>
      <c r="B12" s="199" t="str">
        <f>'t1'!B12</f>
        <v>0D0104</v>
      </c>
      <c r="C12" s="185">
        <f t="shared" si="0"/>
        <v>0</v>
      </c>
      <c r="D12" s="775">
        <f t="shared" si="7"/>
        <v>0</v>
      </c>
      <c r="E12" s="775">
        <f t="shared" si="9"/>
        <v>0</v>
      </c>
      <c r="F12" s="775">
        <f t="shared" si="10"/>
        <v>0</v>
      </c>
      <c r="G12" s="775">
        <f t="shared" si="11"/>
        <v>0</v>
      </c>
      <c r="H12" s="775">
        <f t="shared" si="11"/>
        <v>0</v>
      </c>
      <c r="I12" s="775">
        <f t="shared" si="11"/>
        <v>0</v>
      </c>
      <c r="J12" s="783">
        <f t="shared" si="11"/>
        <v>0</v>
      </c>
      <c r="K12" s="379">
        <f t="shared" si="5"/>
        <v>0</v>
      </c>
      <c r="L12" s="712">
        <f>'t1'!M12</f>
        <v>0</v>
      </c>
      <c r="AA12" s="185"/>
      <c r="AB12" s="183"/>
      <c r="AC12" s="183"/>
      <c r="AD12" s="183"/>
      <c r="AE12" s="775"/>
      <c r="AF12" s="183"/>
      <c r="AG12" s="183"/>
      <c r="AH12" s="184"/>
      <c r="AI12" s="379">
        <f t="shared" si="6"/>
        <v>0</v>
      </c>
      <c r="AL12" s="3" t="s">
        <v>906</v>
      </c>
      <c r="AM12" s="3" t="s">
        <v>905</v>
      </c>
      <c r="AN12" s="907" t="str">
        <f t="shared" si="2"/>
        <v>OK</v>
      </c>
      <c r="AO12" s="908" t="str">
        <f t="shared" si="3"/>
        <v>OK</v>
      </c>
      <c r="AP12" s="909" t="str">
        <f t="shared" si="4"/>
        <v xml:space="preserve"> </v>
      </c>
    </row>
    <row r="13" spans="1:42" ht="12" customHeight="1" thickBot="1" x14ac:dyDescent="0.25">
      <c r="A13" s="133" t="str">
        <f>'t1'!A13</f>
        <v>DIRIGENTE A TEMPO INDETERMINATO</v>
      </c>
      <c r="B13" s="199" t="str">
        <f>'t1'!B13</f>
        <v>0D0164</v>
      </c>
      <c r="C13" s="185">
        <f t="shared" si="0"/>
        <v>0</v>
      </c>
      <c r="D13" s="775">
        <f t="shared" si="7"/>
        <v>0</v>
      </c>
      <c r="E13" s="775">
        <f t="shared" si="9"/>
        <v>0</v>
      </c>
      <c r="F13" s="775">
        <f t="shared" si="10"/>
        <v>0</v>
      </c>
      <c r="G13" s="775">
        <f t="shared" si="11"/>
        <v>0</v>
      </c>
      <c r="H13" s="775">
        <f t="shared" si="11"/>
        <v>0</v>
      </c>
      <c r="I13" s="775">
        <f t="shared" si="11"/>
        <v>0</v>
      </c>
      <c r="J13" s="783">
        <f t="shared" si="11"/>
        <v>0</v>
      </c>
      <c r="K13" s="379">
        <f t="shared" si="5"/>
        <v>0</v>
      </c>
      <c r="L13" s="712">
        <f>'t1'!M13</f>
        <v>0</v>
      </c>
      <c r="AA13" s="185"/>
      <c r="AB13" s="183"/>
      <c r="AC13" s="183"/>
      <c r="AD13" s="183"/>
      <c r="AE13" s="775"/>
      <c r="AF13" s="183"/>
      <c r="AG13" s="183"/>
      <c r="AH13" s="184"/>
      <c r="AI13" s="379">
        <f t="shared" si="6"/>
        <v>0</v>
      </c>
      <c r="AL13" s="3" t="s">
        <v>906</v>
      </c>
      <c r="AM13" s="3" t="s">
        <v>905</v>
      </c>
      <c r="AN13" s="907" t="str">
        <f t="shared" si="2"/>
        <v>OK</v>
      </c>
      <c r="AO13" s="908" t="str">
        <f t="shared" si="3"/>
        <v>OK</v>
      </c>
      <c r="AP13" s="909" t="str">
        <f t="shared" si="4"/>
        <v xml:space="preserve"> </v>
      </c>
    </row>
    <row r="14" spans="1:42" ht="12" customHeight="1" thickBot="1" x14ac:dyDescent="0.25">
      <c r="A14" s="133" t="str">
        <f>'t1'!A14</f>
        <v>DIRIGENTE A TEMPO DETERMINATO IN D.O.</v>
      </c>
      <c r="B14" s="199" t="str">
        <f>'t1'!B14</f>
        <v>0D0165</v>
      </c>
      <c r="C14" s="185">
        <f t="shared" si="0"/>
        <v>0</v>
      </c>
      <c r="D14" s="775">
        <f t="shared" ref="D14:D22" si="12">ROUND(AB14,0)</f>
        <v>0</v>
      </c>
      <c r="E14" s="775">
        <f t="shared" si="9"/>
        <v>0</v>
      </c>
      <c r="F14" s="775">
        <f t="shared" si="10"/>
        <v>0</v>
      </c>
      <c r="G14" s="775">
        <f t="shared" ref="G14:G22" si="13">ROUND(AE14,0)</f>
        <v>0</v>
      </c>
      <c r="H14" s="775">
        <f t="shared" ref="H14:H22" si="14">ROUND(AF14,0)</f>
        <v>0</v>
      </c>
      <c r="I14" s="775">
        <f t="shared" ref="I14:I22" si="15">ROUND(AG14,0)</f>
        <v>0</v>
      </c>
      <c r="J14" s="783">
        <f t="shared" ref="J14:J22" si="16">ROUND(AH14,0)</f>
        <v>0</v>
      </c>
      <c r="K14" s="379">
        <f t="shared" si="5"/>
        <v>0</v>
      </c>
      <c r="L14" s="712">
        <f>'t1'!M14</f>
        <v>0</v>
      </c>
      <c r="AA14" s="185"/>
      <c r="AB14" s="183"/>
      <c r="AC14" s="183"/>
      <c r="AD14" s="183"/>
      <c r="AE14" s="775"/>
      <c r="AF14" s="183"/>
      <c r="AG14" s="183"/>
      <c r="AH14" s="184"/>
      <c r="AI14" s="379">
        <f t="shared" si="6"/>
        <v>0</v>
      </c>
      <c r="AL14" s="3" t="s">
        <v>906</v>
      </c>
      <c r="AM14" s="3" t="s">
        <v>905</v>
      </c>
      <c r="AN14" s="907" t="str">
        <f t="shared" si="2"/>
        <v>OK</v>
      </c>
      <c r="AO14" s="908" t="str">
        <f t="shared" si="3"/>
        <v>OK</v>
      </c>
      <c r="AP14" s="909" t="str">
        <f t="shared" si="4"/>
        <v xml:space="preserve"> </v>
      </c>
    </row>
    <row r="15" spans="1:42" ht="12" customHeight="1" thickBot="1" x14ac:dyDescent="0.25">
      <c r="A15" s="133" t="str">
        <f>'t1'!A15</f>
        <v xml:space="preserve">ALTE SPECIALIZZ. IN D.O. </v>
      </c>
      <c r="B15" s="199" t="str">
        <f>'t1'!B15</f>
        <v>0D0I95</v>
      </c>
      <c r="C15" s="185">
        <f t="shared" si="0"/>
        <v>0</v>
      </c>
      <c r="D15" s="775">
        <f t="shared" si="12"/>
        <v>0</v>
      </c>
      <c r="E15" s="775">
        <f t="shared" si="9"/>
        <v>0</v>
      </c>
      <c r="F15" s="775">
        <f t="shared" si="10"/>
        <v>0</v>
      </c>
      <c r="G15" s="775">
        <f t="shared" si="13"/>
        <v>0</v>
      </c>
      <c r="H15" s="775">
        <f t="shared" si="14"/>
        <v>0</v>
      </c>
      <c r="I15" s="775">
        <f t="shared" si="15"/>
        <v>0</v>
      </c>
      <c r="J15" s="783">
        <f t="shared" si="16"/>
        <v>0</v>
      </c>
      <c r="K15" s="379">
        <f t="shared" si="5"/>
        <v>0</v>
      </c>
      <c r="L15" s="712">
        <f>'t1'!M15</f>
        <v>0</v>
      </c>
      <c r="AA15" s="185"/>
      <c r="AB15" s="183"/>
      <c r="AC15" s="183"/>
      <c r="AD15" s="183"/>
      <c r="AE15" s="775"/>
      <c r="AF15" s="183"/>
      <c r="AG15" s="183"/>
      <c r="AH15" s="184"/>
      <c r="AI15" s="379">
        <f t="shared" si="6"/>
        <v>0</v>
      </c>
      <c r="AL15" s="3" t="s">
        <v>906</v>
      </c>
      <c r="AM15" s="3" t="s">
        <v>905</v>
      </c>
      <c r="AN15" s="907" t="str">
        <f t="shared" si="2"/>
        <v>OK</v>
      </c>
      <c r="AO15" s="908" t="str">
        <f t="shared" si="3"/>
        <v>OK</v>
      </c>
      <c r="AP15" s="909" t="str">
        <f t="shared" si="4"/>
        <v xml:space="preserve"> </v>
      </c>
    </row>
    <row r="16" spans="1:42" ht="12" customHeight="1" thickBot="1" x14ac:dyDescent="0.25">
      <c r="A16" s="133" t="str">
        <f>'t1'!A16</f>
        <v>RESPONSABILE DEI SERVIZI O DEGLI UFFICI IN D.O</v>
      </c>
      <c r="B16" s="199" t="str">
        <f>'t1'!B16</f>
        <v>0D0I96</v>
      </c>
      <c r="C16" s="185">
        <f t="shared" si="0"/>
        <v>0</v>
      </c>
      <c r="D16" s="775">
        <f t="shared" si="12"/>
        <v>0</v>
      </c>
      <c r="E16" s="775">
        <f t="shared" si="9"/>
        <v>0</v>
      </c>
      <c r="F16" s="775">
        <f t="shared" si="10"/>
        <v>0</v>
      </c>
      <c r="G16" s="775">
        <f t="shared" si="13"/>
        <v>0</v>
      </c>
      <c r="H16" s="775">
        <f t="shared" si="14"/>
        <v>0</v>
      </c>
      <c r="I16" s="775">
        <f t="shared" si="15"/>
        <v>0</v>
      </c>
      <c r="J16" s="783">
        <f t="shared" si="16"/>
        <v>0</v>
      </c>
      <c r="K16" s="379">
        <f t="shared" si="5"/>
        <v>0</v>
      </c>
      <c r="L16" s="712">
        <f>'t1'!M16</f>
        <v>0</v>
      </c>
      <c r="AA16" s="185"/>
      <c r="AB16" s="183"/>
      <c r="AC16" s="183"/>
      <c r="AD16" s="183"/>
      <c r="AE16" s="775"/>
      <c r="AF16" s="183"/>
      <c r="AG16" s="183"/>
      <c r="AH16" s="184"/>
      <c r="AI16" s="379">
        <f t="shared" si="6"/>
        <v>0</v>
      </c>
      <c r="AL16" s="3" t="s">
        <v>906</v>
      </c>
      <c r="AM16" s="3" t="s">
        <v>905</v>
      </c>
      <c r="AN16" s="907" t="str">
        <f t="shared" si="2"/>
        <v>OK</v>
      </c>
      <c r="AO16" s="908" t="str">
        <f t="shared" si="3"/>
        <v>OK</v>
      </c>
      <c r="AP16" s="909" t="str">
        <f t="shared" si="4"/>
        <v xml:space="preserve"> </v>
      </c>
    </row>
    <row r="17" spans="1:42" ht="12" customHeight="1" thickBot="1" x14ac:dyDescent="0.25">
      <c r="A17" s="133" t="str">
        <f>'t1'!A17</f>
        <v>FUNZIONARI ED ELEVATA QUALIFICAZIONE</v>
      </c>
      <c r="B17" s="199" t="str">
        <f>'t1'!B17</f>
        <v>0FZEQF</v>
      </c>
      <c r="C17" s="185">
        <f t="shared" si="0"/>
        <v>1200</v>
      </c>
      <c r="D17" s="775">
        <f t="shared" si="12"/>
        <v>23212</v>
      </c>
      <c r="E17" s="775">
        <f t="shared" si="9"/>
        <v>199</v>
      </c>
      <c r="F17" s="775">
        <f t="shared" si="10"/>
        <v>5627</v>
      </c>
      <c r="G17" s="775">
        <f t="shared" si="13"/>
        <v>0</v>
      </c>
      <c r="H17" s="775">
        <f t="shared" si="14"/>
        <v>3414</v>
      </c>
      <c r="I17" s="775">
        <f t="shared" si="15"/>
        <v>0</v>
      </c>
      <c r="J17" s="783">
        <f t="shared" si="16"/>
        <v>0</v>
      </c>
      <c r="K17" s="379">
        <f t="shared" si="5"/>
        <v>32452</v>
      </c>
      <c r="L17" s="712">
        <f>'t1'!M17</f>
        <v>1</v>
      </c>
      <c r="AA17" s="1550">
        <v>1200</v>
      </c>
      <c r="AB17" s="1550">
        <v>23212</v>
      </c>
      <c r="AC17" s="1550">
        <v>199</v>
      </c>
      <c r="AD17" s="1550">
        <v>5627</v>
      </c>
      <c r="AE17" s="775"/>
      <c r="AF17" s="1550">
        <v>3414</v>
      </c>
      <c r="AG17" s="183"/>
      <c r="AH17" s="184"/>
      <c r="AI17" s="379">
        <f t="shared" si="6"/>
        <v>32452</v>
      </c>
      <c r="AL17" s="3" t="s">
        <v>906</v>
      </c>
      <c r="AM17" s="3" t="s">
        <v>905</v>
      </c>
      <c r="AN17" s="907" t="str">
        <f t="shared" si="2"/>
        <v>ok</v>
      </c>
      <c r="AO17" s="908" t="str">
        <f t="shared" si="3"/>
        <v>OK</v>
      </c>
      <c r="AP17" s="909" t="str">
        <f t="shared" si="4"/>
        <v xml:space="preserve"> </v>
      </c>
    </row>
    <row r="18" spans="1:42" ht="12" customHeight="1" thickBot="1" x14ac:dyDescent="0.25">
      <c r="A18" s="133" t="str">
        <f>'t1'!A18</f>
        <v>ISTRUTTORI</v>
      </c>
      <c r="B18" s="199" t="str">
        <f>'t1'!B18</f>
        <v>0IR000</v>
      </c>
      <c r="C18" s="185">
        <f t="shared" si="0"/>
        <v>1169</v>
      </c>
      <c r="D18" s="775">
        <f t="shared" si="12"/>
        <v>21044</v>
      </c>
      <c r="E18" s="775">
        <f t="shared" si="9"/>
        <v>0</v>
      </c>
      <c r="F18" s="775">
        <f t="shared" si="10"/>
        <v>0</v>
      </c>
      <c r="G18" s="775">
        <f t="shared" si="13"/>
        <v>0</v>
      </c>
      <c r="H18" s="775">
        <f t="shared" si="14"/>
        <v>1778</v>
      </c>
      <c r="I18" s="775">
        <f t="shared" si="15"/>
        <v>0</v>
      </c>
      <c r="J18" s="783">
        <f t="shared" si="16"/>
        <v>0</v>
      </c>
      <c r="K18" s="379">
        <f t="shared" si="5"/>
        <v>22822</v>
      </c>
      <c r="L18" s="712">
        <f>'t1'!M18</f>
        <v>1</v>
      </c>
      <c r="AA18" s="1550">
        <v>1169</v>
      </c>
      <c r="AB18" s="1550">
        <v>21044</v>
      </c>
      <c r="AC18" s="183"/>
      <c r="AD18" s="183"/>
      <c r="AE18" s="775"/>
      <c r="AF18" s="1550">
        <v>1778</v>
      </c>
      <c r="AG18" s="183"/>
      <c r="AH18" s="184"/>
      <c r="AI18" s="379">
        <f t="shared" si="6"/>
        <v>22822</v>
      </c>
      <c r="AL18" s="3" t="s">
        <v>906</v>
      </c>
      <c r="AM18" s="3" t="s">
        <v>905</v>
      </c>
      <c r="AN18" s="907" t="str">
        <f t="shared" si="2"/>
        <v>OK</v>
      </c>
      <c r="AO18" s="908" t="str">
        <f t="shared" si="3"/>
        <v>OK</v>
      </c>
      <c r="AP18" s="909" t="str">
        <f t="shared" si="4"/>
        <v xml:space="preserve"> </v>
      </c>
    </row>
    <row r="19" spans="1:42" ht="12" customHeight="1" thickBot="1" x14ac:dyDescent="0.25">
      <c r="A19" s="133" t="str">
        <f>'t1'!A19</f>
        <v>OPERATORI ESPERTI</v>
      </c>
      <c r="B19" s="199" t="str">
        <f>'t1'!B19</f>
        <v>0OEESP</v>
      </c>
      <c r="C19" s="185">
        <f t="shared" si="0"/>
        <v>0</v>
      </c>
      <c r="D19" s="775">
        <f t="shared" si="12"/>
        <v>0</v>
      </c>
      <c r="E19" s="775">
        <f t="shared" si="9"/>
        <v>0</v>
      </c>
      <c r="F19" s="775">
        <f t="shared" si="10"/>
        <v>0</v>
      </c>
      <c r="G19" s="775">
        <f t="shared" si="13"/>
        <v>0</v>
      </c>
      <c r="H19" s="775">
        <f t="shared" si="14"/>
        <v>0</v>
      </c>
      <c r="I19" s="775">
        <f t="shared" si="15"/>
        <v>0</v>
      </c>
      <c r="J19" s="783">
        <f t="shared" si="16"/>
        <v>0</v>
      </c>
      <c r="K19" s="379">
        <f t="shared" si="5"/>
        <v>0</v>
      </c>
      <c r="L19" s="712">
        <f>'t1'!M19</f>
        <v>0</v>
      </c>
      <c r="AA19" s="185"/>
      <c r="AB19" s="183"/>
      <c r="AC19" s="183"/>
      <c r="AD19" s="183"/>
      <c r="AE19" s="775"/>
      <c r="AF19" s="183"/>
      <c r="AG19" s="183"/>
      <c r="AH19" s="184"/>
      <c r="AI19" s="379">
        <f t="shared" si="6"/>
        <v>0</v>
      </c>
      <c r="AL19" s="3" t="s">
        <v>906</v>
      </c>
      <c r="AM19" s="3" t="s">
        <v>905</v>
      </c>
      <c r="AN19" s="907" t="str">
        <f t="shared" si="2"/>
        <v>OK</v>
      </c>
      <c r="AO19" s="908" t="str">
        <f t="shared" si="3"/>
        <v>OK</v>
      </c>
      <c r="AP19" s="909" t="str">
        <f t="shared" si="4"/>
        <v xml:space="preserve"> </v>
      </c>
    </row>
    <row r="20" spans="1:42" ht="12" customHeight="1" thickBot="1" x14ac:dyDescent="0.25">
      <c r="A20" s="133" t="str">
        <f>'t1'!A20</f>
        <v>OPERATORI</v>
      </c>
      <c r="B20" s="199" t="str">
        <f>'t1'!B20</f>
        <v>0OP000</v>
      </c>
      <c r="C20" s="185">
        <f t="shared" si="0"/>
        <v>0</v>
      </c>
      <c r="D20" s="775">
        <f t="shared" si="12"/>
        <v>0</v>
      </c>
      <c r="E20" s="775">
        <f t="shared" si="9"/>
        <v>0</v>
      </c>
      <c r="F20" s="775">
        <f t="shared" si="10"/>
        <v>0</v>
      </c>
      <c r="G20" s="775">
        <f t="shared" si="13"/>
        <v>0</v>
      </c>
      <c r="H20" s="775">
        <f t="shared" si="14"/>
        <v>0</v>
      </c>
      <c r="I20" s="775">
        <f t="shared" si="15"/>
        <v>0</v>
      </c>
      <c r="J20" s="783">
        <f t="shared" si="16"/>
        <v>0</v>
      </c>
      <c r="K20" s="379">
        <f t="shared" si="5"/>
        <v>0</v>
      </c>
      <c r="L20" s="712">
        <f>'t1'!M20</f>
        <v>0</v>
      </c>
      <c r="AA20" s="185"/>
      <c r="AB20" s="183"/>
      <c r="AC20" s="183"/>
      <c r="AD20" s="183"/>
      <c r="AE20" s="775"/>
      <c r="AF20" s="183"/>
      <c r="AG20" s="183"/>
      <c r="AH20" s="184"/>
      <c r="AI20" s="379">
        <f t="shared" si="6"/>
        <v>0</v>
      </c>
      <c r="AL20" s="3" t="s">
        <v>906</v>
      </c>
      <c r="AM20" s="3" t="s">
        <v>905</v>
      </c>
      <c r="AN20" s="907" t="str">
        <f t="shared" si="2"/>
        <v>OK</v>
      </c>
      <c r="AO20" s="908" t="str">
        <f t="shared" si="3"/>
        <v>OK</v>
      </c>
      <c r="AP20" s="909" t="str">
        <f t="shared" si="4"/>
        <v xml:space="preserve"> </v>
      </c>
    </row>
    <row r="21" spans="1:42" ht="12" customHeight="1" thickBot="1" x14ac:dyDescent="0.25">
      <c r="A21" s="133" t="str">
        <f>'t1'!A21</f>
        <v>CONTRATTISTI</v>
      </c>
      <c r="B21" s="199" t="str">
        <f>'t1'!B21</f>
        <v>000061</v>
      </c>
      <c r="C21" s="185">
        <f t="shared" si="0"/>
        <v>0</v>
      </c>
      <c r="D21" s="775">
        <f t="shared" si="12"/>
        <v>0</v>
      </c>
      <c r="E21" s="775">
        <f t="shared" si="9"/>
        <v>0</v>
      </c>
      <c r="F21" s="775">
        <f t="shared" si="10"/>
        <v>0</v>
      </c>
      <c r="G21" s="775">
        <f t="shared" si="13"/>
        <v>0</v>
      </c>
      <c r="H21" s="775">
        <f t="shared" si="14"/>
        <v>0</v>
      </c>
      <c r="I21" s="775">
        <f t="shared" si="15"/>
        <v>0</v>
      </c>
      <c r="J21" s="783">
        <f t="shared" si="16"/>
        <v>0</v>
      </c>
      <c r="K21" s="379">
        <f t="shared" si="5"/>
        <v>0</v>
      </c>
      <c r="L21" s="712">
        <f>'t1'!M49</f>
        <v>0</v>
      </c>
      <c r="AA21" s="185"/>
      <c r="AB21" s="183"/>
      <c r="AC21" s="183"/>
      <c r="AD21" s="183"/>
      <c r="AE21" s="775"/>
      <c r="AF21" s="183"/>
      <c r="AG21" s="183"/>
      <c r="AH21" s="184"/>
      <c r="AI21" s="379">
        <f t="shared" si="6"/>
        <v>0</v>
      </c>
      <c r="AL21" s="3" t="s">
        <v>905</v>
      </c>
      <c r="AM21" s="3" t="s">
        <v>905</v>
      </c>
      <c r="AN21" s="907" t="str">
        <f t="shared" si="2"/>
        <v>OK</v>
      </c>
      <c r="AO21" s="908" t="str">
        <f t="shared" si="3"/>
        <v>OK</v>
      </c>
      <c r="AP21" s="909" t="str">
        <f t="shared" si="4"/>
        <v xml:space="preserve"> </v>
      </c>
    </row>
    <row r="22" spans="1:42" ht="12" customHeight="1" thickBot="1" x14ac:dyDescent="0.25">
      <c r="A22" s="133" t="str">
        <f>'t1'!A22</f>
        <v>COLLABORATORE A T.D. ART. 90 TUEL</v>
      </c>
      <c r="B22" s="199" t="str">
        <f>'t1'!B22</f>
        <v>000096</v>
      </c>
      <c r="C22" s="185">
        <f t="shared" si="0"/>
        <v>0</v>
      </c>
      <c r="D22" s="775">
        <f t="shared" si="12"/>
        <v>0</v>
      </c>
      <c r="E22" s="775">
        <f t="shared" si="9"/>
        <v>0</v>
      </c>
      <c r="F22" s="775">
        <f t="shared" si="10"/>
        <v>0</v>
      </c>
      <c r="G22" s="775">
        <f t="shared" si="13"/>
        <v>0</v>
      </c>
      <c r="H22" s="775">
        <f t="shared" si="14"/>
        <v>0</v>
      </c>
      <c r="I22" s="775">
        <f t="shared" si="15"/>
        <v>0</v>
      </c>
      <c r="J22" s="783">
        <f t="shared" si="16"/>
        <v>0</v>
      </c>
      <c r="K22" s="379">
        <f t="shared" si="5"/>
        <v>0</v>
      </c>
      <c r="L22" s="712">
        <f>'t1'!M50</f>
        <v>0</v>
      </c>
      <c r="AA22" s="185"/>
      <c r="AB22" s="183"/>
      <c r="AC22" s="183"/>
      <c r="AD22" s="183"/>
      <c r="AE22" s="775"/>
      <c r="AF22" s="183"/>
      <c r="AG22" s="183"/>
      <c r="AH22" s="184"/>
      <c r="AI22" s="379">
        <f t="shared" si="6"/>
        <v>0</v>
      </c>
      <c r="AL22" s="3" t="s">
        <v>905</v>
      </c>
      <c r="AM22" s="3" t="s">
        <v>905</v>
      </c>
      <c r="AN22" s="907" t="str">
        <f t="shared" si="2"/>
        <v>OK</v>
      </c>
      <c r="AO22" s="908" t="str">
        <f t="shared" si="3"/>
        <v>OK</v>
      </c>
      <c r="AP22" s="909" t="str">
        <f t="shared" si="4"/>
        <v xml:space="preserve"> </v>
      </c>
    </row>
    <row r="23" spans="1:42" ht="12" customHeight="1" thickTop="1" thickBot="1" x14ac:dyDescent="0.25">
      <c r="A23" s="133" t="str">
        <f>'t1'!A23</f>
        <v>TOTALE</v>
      </c>
      <c r="B23" s="110"/>
      <c r="C23" s="823">
        <f t="shared" ref="C23:K23" si="17">SUM(C6:C22)</f>
        <v>2369</v>
      </c>
      <c r="D23" s="409">
        <f t="shared" si="17"/>
        <v>44256</v>
      </c>
      <c r="E23" s="409">
        <f t="shared" si="17"/>
        <v>199</v>
      </c>
      <c r="F23" s="409">
        <f t="shared" si="17"/>
        <v>5627</v>
      </c>
      <c r="G23" s="409">
        <f t="shared" si="17"/>
        <v>0</v>
      </c>
      <c r="H23" s="409">
        <f t="shared" si="17"/>
        <v>5192</v>
      </c>
      <c r="I23" s="409">
        <f t="shared" si="17"/>
        <v>0</v>
      </c>
      <c r="J23" s="409">
        <f t="shared" si="17"/>
        <v>0</v>
      </c>
      <c r="K23" s="410">
        <f t="shared" si="17"/>
        <v>55274</v>
      </c>
      <c r="AA23" s="446">
        <f t="shared" ref="AA23:AH23" si="18">SUM(AA6:AA22)</f>
        <v>2369</v>
      </c>
      <c r="AB23" s="409">
        <f t="shared" si="18"/>
        <v>44256</v>
      </c>
      <c r="AC23" s="409">
        <f t="shared" si="18"/>
        <v>199</v>
      </c>
      <c r="AD23" s="409">
        <f t="shared" si="18"/>
        <v>5627</v>
      </c>
      <c r="AE23" s="409">
        <f t="shared" si="18"/>
        <v>0</v>
      </c>
      <c r="AF23" s="409">
        <f t="shared" si="18"/>
        <v>5192</v>
      </c>
      <c r="AG23" s="409">
        <f t="shared" si="18"/>
        <v>0</v>
      </c>
      <c r="AH23" s="409">
        <f t="shared" si="18"/>
        <v>0</v>
      </c>
      <c r="AI23" s="410">
        <f>(AB23+AC23+AD23+AE23+AF23+AG23)-AH23</f>
        <v>55274</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8rObXN7ViuHSG9OL0FD6NzmQtKwQt/WxH6F/kDRiJcW1vY3KQELUP6bWUJDkMdOt2wG9UK3h4gl5LQK+tKbzeQ==" saltValue="H48rxxB6N3cOsuq2gcjNjQ==" spinCount="100000" sheet="1" formatColumns="0" selectLockedCells="1"/>
  <mergeCells count="3">
    <mergeCell ref="I2:K2"/>
    <mergeCell ref="AG2:AI2"/>
    <mergeCell ref="AP4:AP5"/>
  </mergeCells>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B6:AD22 AF6:AH22">
      <formula1>1</formula1>
      <formula2>999999999999</formula2>
    </dataValidation>
    <dataValidation type="decimal" allowBlank="1" showInputMessage="1" showErrorMessage="1" sqref="AA6:AA22">
      <formula1>0</formula1>
      <formula2>99999999</formula2>
    </dataValidation>
  </dataValidations>
  <printOptions horizontalCentered="1" verticalCentered="1"/>
  <pageMargins left="0" right="0" top="0.196850393700787" bottom="0.15748031496063" header="0.196850393700787" footer="0.15748031496063"/>
  <pageSetup paperSize="9" scale="8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255"/>
  <sheetViews>
    <sheetView zoomScale="80" zoomScaleNormal="80" workbookViewId="0">
      <selection activeCell="F18" sqref="F18"/>
    </sheetView>
  </sheetViews>
  <sheetFormatPr defaultColWidth="12.6640625" defaultRowHeight="16.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6640625" style="540" customWidth="1"/>
    <col min="8" max="8" width="97.33203125" style="691" customWidth="1"/>
    <col min="9" max="9" width="6.5" style="508" hidden="1" customWidth="1"/>
    <col min="10" max="10" width="11.1640625" style="505" hidden="1" customWidth="1"/>
    <col min="11" max="14" width="12.6640625" style="505" hidden="1" customWidth="1"/>
    <col min="15" max="16384" width="12.6640625" style="505"/>
  </cols>
  <sheetData>
    <row r="1" spans="1:14" ht="62.25" customHeight="1" x14ac:dyDescent="0.15">
      <c r="H1" s="682" t="s">
        <v>331</v>
      </c>
      <c r="I1" s="475"/>
    </row>
    <row r="2" spans="1:14" ht="26.25" customHeight="1" thickBot="1" x14ac:dyDescent="0.2">
      <c r="A2" s="541"/>
      <c r="B2" s="542"/>
      <c r="C2" s="542"/>
      <c r="D2" s="473" t="str">
        <f>'t1'!A1</f>
        <v>REGIONI ED AUTONOMIE LOCALI - anno 2023</v>
      </c>
      <c r="E2" s="542"/>
      <c r="F2" s="542"/>
      <c r="G2" s="542"/>
      <c r="H2" s="683"/>
      <c r="I2" s="475"/>
    </row>
    <row r="3" spans="1:14" ht="18" customHeight="1" x14ac:dyDescent="0.15">
      <c r="B3" s="467"/>
      <c r="C3" s="467"/>
      <c r="D3" s="467"/>
      <c r="E3" s="467"/>
      <c r="F3" s="467"/>
      <c r="G3" s="467"/>
      <c r="H3" s="684"/>
      <c r="I3" s="475"/>
    </row>
    <row r="4" spans="1:14" hidden="1" x14ac:dyDescent="0.15">
      <c r="B4" s="469"/>
      <c r="C4" s="470"/>
      <c r="D4" s="469"/>
      <c r="E4" s="469"/>
      <c r="F4" s="476" t="s">
        <v>69</v>
      </c>
      <c r="G4" s="469"/>
      <c r="H4" s="684"/>
      <c r="I4" s="475"/>
    </row>
    <row r="5" spans="1:14" ht="15" hidden="1" customHeight="1" x14ac:dyDescent="0.15">
      <c r="B5" s="469"/>
      <c r="C5" s="470"/>
      <c r="D5" s="469"/>
      <c r="E5" s="469"/>
      <c r="F5" s="479"/>
      <c r="G5" s="469"/>
      <c r="H5" s="684"/>
      <c r="I5" s="475"/>
    </row>
    <row r="6" spans="1:14" ht="15" hidden="1" customHeight="1" x14ac:dyDescent="0.15">
      <c r="A6" s="539" t="s">
        <v>290</v>
      </c>
      <c r="B6" s="471" t="s">
        <v>338</v>
      </c>
      <c r="C6" s="543"/>
      <c r="F6" s="478"/>
      <c r="H6" s="684"/>
      <c r="I6" s="475"/>
    </row>
    <row r="7" spans="1:14" ht="15" hidden="1" customHeight="1" x14ac:dyDescent="0.15">
      <c r="B7" s="469"/>
      <c r="C7" s="470"/>
      <c r="D7" s="469"/>
      <c r="E7" s="469"/>
      <c r="F7" s="469"/>
      <c r="G7" s="469"/>
      <c r="H7" s="684"/>
      <c r="I7" s="475"/>
    </row>
    <row r="8" spans="1:14" ht="15" hidden="1" customHeight="1" x14ac:dyDescent="0.25">
      <c r="A8" s="539" t="s">
        <v>291</v>
      </c>
      <c r="B8" s="477" t="s">
        <v>339</v>
      </c>
      <c r="C8" s="470"/>
      <c r="D8" s="469"/>
      <c r="E8" s="469"/>
      <c r="F8" s="478"/>
      <c r="G8" s="469"/>
      <c r="H8" s="684"/>
      <c r="I8" s="475"/>
    </row>
    <row r="9" spans="1:14" ht="15" hidden="1" customHeight="1" x14ac:dyDescent="0.2">
      <c r="B9" s="485"/>
      <c r="C9" s="470"/>
      <c r="D9" s="469"/>
      <c r="E9" s="469"/>
      <c r="F9" s="469"/>
      <c r="G9" s="469"/>
      <c r="H9" s="684"/>
      <c r="I9" s="475"/>
    </row>
    <row r="10" spans="1:14" ht="17.25" hidden="1" customHeight="1" x14ac:dyDescent="0.15">
      <c r="B10" s="469"/>
      <c r="C10" s="470"/>
      <c r="D10" s="469"/>
      <c r="E10" s="469"/>
      <c r="F10" s="476" t="s">
        <v>272</v>
      </c>
      <c r="G10" s="476" t="s">
        <v>273</v>
      </c>
      <c r="H10" s="684"/>
      <c r="I10" s="475"/>
    </row>
    <row r="11" spans="1:14" ht="20.25" hidden="1" customHeight="1" x14ac:dyDescent="0.15">
      <c r="A11" s="539" t="s">
        <v>297</v>
      </c>
      <c r="B11" s="472" t="s">
        <v>337</v>
      </c>
      <c r="C11" s="470"/>
      <c r="D11" s="469"/>
      <c r="E11" s="469"/>
      <c r="F11" s="451"/>
      <c r="G11" s="451"/>
      <c r="H11" s="596" t="str">
        <f>IF(I11=0,"RISPOSTA OBBLIGATORIA","")</f>
        <v>RISPOSTA OBBLIGATORIA</v>
      </c>
      <c r="I11" s="475">
        <v>0</v>
      </c>
      <c r="N11" s="507"/>
    </row>
    <row r="12" spans="1:14" ht="15" hidden="1" customHeight="1" x14ac:dyDescent="0.15">
      <c r="A12" s="480"/>
      <c r="B12" s="480"/>
      <c r="C12" s="480"/>
      <c r="D12" s="480"/>
      <c r="E12" s="480"/>
      <c r="F12" s="480"/>
      <c r="G12" s="480"/>
      <c r="H12" s="686"/>
      <c r="I12" s="414"/>
    </row>
    <row r="13" spans="1:14" ht="15" customHeight="1" x14ac:dyDescent="0.15">
      <c r="F13" s="476" t="s">
        <v>272</v>
      </c>
      <c r="G13" s="476" t="s">
        <v>273</v>
      </c>
      <c r="H13" s="684"/>
      <c r="I13" s="475"/>
    </row>
    <row r="14" spans="1:14" ht="30.75" customHeight="1" x14ac:dyDescent="0.15">
      <c r="A14" s="539" t="s">
        <v>298</v>
      </c>
      <c r="B14" s="1619" t="s">
        <v>409</v>
      </c>
      <c r="C14" s="1619"/>
      <c r="D14" s="1619"/>
      <c r="E14" s="1620"/>
      <c r="F14" s="957"/>
      <c r="G14" s="957"/>
      <c r="H14" s="596" t="str">
        <f>IF(I14=0,"RISPOSTA OBBLIGATORIA","")</f>
        <v>RISPOSTA OBBLIGATORIA</v>
      </c>
      <c r="I14" s="475">
        <v>0</v>
      </c>
      <c r="J14" s="505" t="str">
        <f>IF(I14=1,"VERO",IF(I14=2,"FALSO",""))</f>
        <v/>
      </c>
    </row>
    <row r="15" spans="1:14" ht="15" customHeight="1" x14ac:dyDescent="0.15">
      <c r="F15" s="958"/>
      <c r="G15" s="958"/>
      <c r="H15" s="684"/>
      <c r="I15" s="475"/>
    </row>
    <row r="16" spans="1:14" ht="20.25" hidden="1" customHeight="1" x14ac:dyDescent="0.15">
      <c r="F16" s="479"/>
      <c r="G16" s="479"/>
      <c r="H16" s="684"/>
      <c r="I16" s="475"/>
      <c r="N16" s="507"/>
    </row>
    <row r="17" spans="1:14" ht="15" hidden="1" customHeight="1" x14ac:dyDescent="0.15">
      <c r="H17" s="684"/>
      <c r="I17" s="475"/>
    </row>
    <row r="18" spans="1:14" ht="43.5" customHeight="1" x14ac:dyDescent="0.85">
      <c r="A18" s="539" t="s">
        <v>292</v>
      </c>
      <c r="B18" s="1635" t="s">
        <v>745</v>
      </c>
      <c r="C18" s="1638"/>
      <c r="D18" s="1638"/>
      <c r="E18" s="1638"/>
      <c r="F18" s="885" t="s">
        <v>654</v>
      </c>
      <c r="G18" s="880" t="str">
        <f>IF(I18=0,"←","")</f>
        <v>←</v>
      </c>
      <c r="H18" s="596" t="str">
        <f>IF(I18=0,"RISPOSTA OBBLIGATORIA - Cliccare sulla cella per selezionare la risposta","")</f>
        <v>RISPOSTA OBBLIGATORIA - Cliccare sulla cella per selezionare la risposta</v>
      </c>
      <c r="I18" s="826">
        <f>IF(F18="Sì",1,IF(F18="No",2,IF(F18="Non sono stati esternalizzati servizi ","X",0)))</f>
        <v>0</v>
      </c>
    </row>
    <row r="19" spans="1:14" ht="15" customHeight="1" x14ac:dyDescent="0.15">
      <c r="B19" s="643"/>
      <c r="C19" s="643"/>
      <c r="D19" s="643"/>
      <c r="E19" s="643"/>
      <c r="H19" s="684"/>
      <c r="I19" s="475"/>
    </row>
    <row r="20" spans="1:14" ht="43.5" customHeight="1" x14ac:dyDescent="0.15">
      <c r="A20" s="539" t="s">
        <v>293</v>
      </c>
      <c r="B20" s="1639" t="s">
        <v>1105</v>
      </c>
      <c r="C20" s="1638"/>
      <c r="D20" s="1638"/>
      <c r="E20" s="1638"/>
      <c r="F20" s="451"/>
      <c r="G20" s="451"/>
      <c r="H20" s="596" t="str">
        <f>IF(I20=0,"RISPOSTA OBBLIGATORIA","")</f>
        <v>RISPOSTA OBBLIGATORIA</v>
      </c>
      <c r="I20" s="475">
        <v>0</v>
      </c>
      <c r="J20" s="505" t="str">
        <f>IF(I20=1,"VERO",IF(I20=2,"FALSO",""))</f>
        <v/>
      </c>
      <c r="N20" s="507"/>
    </row>
    <row r="21" spans="1:14" ht="15" customHeight="1" x14ac:dyDescent="0.15">
      <c r="B21" s="469"/>
      <c r="H21" s="684"/>
      <c r="I21" s="475"/>
    </row>
    <row r="22" spans="1:14" ht="31.5" customHeight="1" x14ac:dyDescent="0.25">
      <c r="A22" s="539" t="s">
        <v>296</v>
      </c>
      <c r="B22" s="1640" t="s">
        <v>763</v>
      </c>
      <c r="C22" s="1641"/>
      <c r="D22" s="1641"/>
      <c r="E22" s="1641"/>
      <c r="F22" s="451"/>
      <c r="G22" s="451"/>
      <c r="H22" s="596" t="str">
        <f>IF(I22=0,"RISPOSTA OBBLIGATORIA","")</f>
        <v>RISPOSTA OBBLIGATORIA</v>
      </c>
      <c r="I22" s="475">
        <v>0</v>
      </c>
      <c r="J22" s="505" t="str">
        <f>IF(I22=1,"VERO",IF(I22=2,"FALSO",""))</f>
        <v/>
      </c>
      <c r="N22" s="507"/>
    </row>
    <row r="23" spans="1:14" ht="15" customHeight="1" x14ac:dyDescent="0.15">
      <c r="B23" s="469"/>
      <c r="H23" s="684"/>
      <c r="I23" s="475"/>
    </row>
    <row r="24" spans="1:14" ht="20.25" customHeight="1" x14ac:dyDescent="0.25">
      <c r="A24" s="539" t="s">
        <v>973</v>
      </c>
      <c r="B24" s="172" t="s">
        <v>739</v>
      </c>
      <c r="C24" s="172"/>
      <c r="D24" s="172"/>
      <c r="H24" s="684"/>
      <c r="N24" s="507"/>
    </row>
    <row r="25" spans="1:14" ht="28.35" customHeight="1" x14ac:dyDescent="0.15">
      <c r="B25" s="959" t="s">
        <v>746</v>
      </c>
      <c r="C25" s="1619" t="s">
        <v>740</v>
      </c>
      <c r="D25" s="1619"/>
      <c r="E25" s="1620"/>
      <c r="F25" s="451"/>
      <c r="G25" s="451"/>
      <c r="H25" s="768"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15">
      <c r="B26" s="959" t="s">
        <v>747</v>
      </c>
      <c r="C26" s="1619" t="s">
        <v>741</v>
      </c>
      <c r="D26" s="1619"/>
      <c r="E26" s="1620"/>
      <c r="F26" s="451"/>
      <c r="G26" s="451"/>
      <c r="H26" s="960"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15">
      <c r="C27" s="570"/>
      <c r="D27" s="1642"/>
      <c r="E27" s="1636"/>
      <c r="G27"/>
      <c r="H27" s="961"/>
      <c r="I27" s="475"/>
    </row>
    <row r="28" spans="1:14" ht="15" hidden="1" customHeight="1" x14ac:dyDescent="0.15">
      <c r="C28" s="570"/>
      <c r="D28" s="570"/>
      <c r="E28" s="955"/>
      <c r="G28"/>
      <c r="H28" s="961"/>
      <c r="I28" s="475"/>
    </row>
    <row r="29" spans="1:14" ht="15" hidden="1" customHeight="1" x14ac:dyDescent="0.15">
      <c r="C29" s="570"/>
      <c r="D29" s="570"/>
      <c r="E29" s="955"/>
      <c r="G29"/>
      <c r="H29" s="961"/>
      <c r="I29" s="475"/>
    </row>
    <row r="30" spans="1:14" ht="15" hidden="1" customHeight="1" x14ac:dyDescent="0.15">
      <c r="C30" s="570"/>
      <c r="D30" s="570"/>
      <c r="E30" s="955"/>
      <c r="G30"/>
      <c r="H30" s="961"/>
      <c r="I30" s="475"/>
    </row>
    <row r="31" spans="1:14" ht="15" customHeight="1" x14ac:dyDescent="0.15">
      <c r="F31" s="476" t="s">
        <v>272</v>
      </c>
      <c r="G31" s="476" t="s">
        <v>273</v>
      </c>
      <c r="H31" s="684"/>
      <c r="I31" s="475"/>
    </row>
    <row r="32" spans="1:14" ht="32.25" customHeight="1" x14ac:dyDescent="0.15">
      <c r="A32" s="953" t="s">
        <v>299</v>
      </c>
      <c r="B32" s="1627" t="s">
        <v>2</v>
      </c>
      <c r="C32" s="1627"/>
      <c r="D32" s="1627"/>
      <c r="E32" s="1628"/>
      <c r="F32" s="451"/>
      <c r="G32" s="451"/>
      <c r="H32" s="596" t="str">
        <f>IF(I32=0,"RISPOSTA OBBLIGATORIA","")</f>
        <v>RISPOSTA OBBLIGATORIA</v>
      </c>
      <c r="I32" s="475"/>
      <c r="J32" s="505" t="str">
        <f>IF(I32=1,"VERO",IF(I32=2,"FALSO",""))</f>
        <v/>
      </c>
      <c r="N32" s="507"/>
    </row>
    <row r="33" spans="1:14" ht="15" customHeight="1" x14ac:dyDescent="0.15">
      <c r="H33" s="684"/>
      <c r="I33" s="475"/>
    </row>
    <row r="34" spans="1:14" ht="31.35" customHeight="1" x14ac:dyDescent="0.15">
      <c r="A34" s="953" t="s">
        <v>332</v>
      </c>
      <c r="B34" s="1623" t="s">
        <v>359</v>
      </c>
      <c r="C34" s="1623"/>
      <c r="D34" s="1623"/>
      <c r="E34" s="1624"/>
      <c r="F34" s="451"/>
      <c r="G34" s="451"/>
      <c r="H34" s="596" t="str">
        <f>IF(I34=0,"RISPOSTA OBBLIGATORIA","")</f>
        <v>RISPOSTA OBBLIGATORIA</v>
      </c>
      <c r="I34" s="475"/>
      <c r="J34" s="505" t="str">
        <f>IF(I34=1,"VERO",IF(I34=2,"FALSO",""))</f>
        <v/>
      </c>
      <c r="N34" s="507"/>
    </row>
    <row r="35" spans="1:14" ht="15" customHeight="1" x14ac:dyDescent="0.15">
      <c r="H35" s="684"/>
      <c r="I35" s="475"/>
    </row>
    <row r="36" spans="1:14" ht="15" hidden="1" customHeight="1" x14ac:dyDescent="0.15">
      <c r="F36" s="962"/>
      <c r="H36" s="684"/>
      <c r="I36" s="475"/>
    </row>
    <row r="37" spans="1:14" ht="33" hidden="1" customHeight="1" x14ac:dyDescent="0.15">
      <c r="A37" s="953"/>
      <c r="B37" s="1611"/>
      <c r="C37" s="1643"/>
      <c r="D37" s="1643"/>
      <c r="E37" s="1644"/>
      <c r="F37" s="963"/>
      <c r="G37" s="1621"/>
      <c r="H37" s="1622"/>
      <c r="I37" s="475"/>
    </row>
    <row r="38" spans="1:14" ht="15" hidden="1" customHeight="1" x14ac:dyDescent="0.15">
      <c r="H38" s="684"/>
      <c r="I38" s="475"/>
    </row>
    <row r="39" spans="1:14" ht="15" hidden="1" customHeight="1" x14ac:dyDescent="0.15">
      <c r="F39" s="476"/>
      <c r="G39" s="476"/>
      <c r="H39" s="684"/>
      <c r="I39" s="509"/>
    </row>
    <row r="40" spans="1:14" ht="42.6" hidden="1" customHeight="1" x14ac:dyDescent="0.15">
      <c r="B40" s="1619"/>
      <c r="C40" s="1619"/>
      <c r="D40" s="1619"/>
      <c r="E40" s="1620"/>
      <c r="F40" s="587"/>
      <c r="G40" s="586"/>
      <c r="H40" s="768"/>
      <c r="I40" s="475"/>
    </row>
    <row r="41" spans="1:14" ht="15" hidden="1" customHeight="1" x14ac:dyDescent="0.15">
      <c r="H41" s="684"/>
      <c r="I41" s="475"/>
    </row>
    <row r="42" spans="1:14" ht="30" customHeight="1" x14ac:dyDescent="0.15">
      <c r="A42" s="953" t="s">
        <v>350</v>
      </c>
      <c r="B42" s="1619" t="s">
        <v>764</v>
      </c>
      <c r="C42" s="1619"/>
      <c r="D42" s="1619"/>
      <c r="E42" s="1620"/>
      <c r="F42" s="478">
        <v>0</v>
      </c>
      <c r="G42" s="1621" t="str">
        <f>IF(F42="","RISPOSTA OBBLIGATORIA","")</f>
        <v/>
      </c>
      <c r="H42" s="1622"/>
      <c r="I42" s="311">
        <f>F42</f>
        <v>0</v>
      </c>
    </row>
    <row r="43" spans="1:14" ht="15" customHeight="1" x14ac:dyDescent="0.15">
      <c r="H43" s="684"/>
      <c r="I43" s="475"/>
    </row>
    <row r="44" spans="1:14" ht="28.5" customHeight="1" x14ac:dyDescent="0.15">
      <c r="A44" s="953" t="s">
        <v>351</v>
      </c>
      <c r="B44" s="1635" t="s">
        <v>411</v>
      </c>
      <c r="C44" s="1636"/>
      <c r="D44" s="1636"/>
      <c r="E44" s="1637"/>
      <c r="F44" s="478">
        <v>0</v>
      </c>
      <c r="G44" s="1621" t="str">
        <f>IF(F44="","RISPOSTA OBBLIGATORIA","")</f>
        <v/>
      </c>
      <c r="H44" s="1622"/>
      <c r="I44" s="311">
        <f>F44</f>
        <v>0</v>
      </c>
    </row>
    <row r="45" spans="1:14" ht="15" customHeight="1" x14ac:dyDescent="0.15">
      <c r="F45" s="474"/>
      <c r="H45" s="684"/>
      <c r="I45" s="475"/>
    </row>
    <row r="46" spans="1:14" ht="15" customHeight="1" x14ac:dyDescent="0.15">
      <c r="F46" s="476" t="s">
        <v>272</v>
      </c>
      <c r="G46" s="476" t="s">
        <v>273</v>
      </c>
      <c r="H46" s="684"/>
      <c r="I46" s="509"/>
    </row>
    <row r="47" spans="1:14" ht="31.35" customHeight="1" x14ac:dyDescent="0.15">
      <c r="A47" s="539" t="s">
        <v>360</v>
      </c>
      <c r="B47" s="1619" t="s">
        <v>765</v>
      </c>
      <c r="C47" s="1619"/>
      <c r="D47" s="1619"/>
      <c r="E47" s="1620"/>
      <c r="F47" s="587"/>
      <c r="G47" s="586"/>
      <c r="H47" s="596" t="str">
        <f>IF(I47=0,"RISPOSTA OBBLIGATORIA","")</f>
        <v>RISPOSTA OBBLIGATORIA</v>
      </c>
      <c r="I47" s="475">
        <v>0</v>
      </c>
      <c r="J47" s="505" t="str">
        <f>IF(I47=1,"VERO",IF(I47=2,"FALSO",""))</f>
        <v/>
      </c>
    </row>
    <row r="48" spans="1:14" ht="23.1" customHeight="1" x14ac:dyDescent="0.15">
      <c r="B48" s="693"/>
      <c r="C48" s="503" t="s">
        <v>737</v>
      </c>
      <c r="D48" s="693"/>
      <c r="E48" s="693"/>
      <c r="F48" s="588"/>
      <c r="G48" s="585"/>
      <c r="H48" s="689"/>
      <c r="I48" s="475"/>
    </row>
    <row r="49" spans="1:10" ht="40.35" customHeight="1" x14ac:dyDescent="0.15">
      <c r="B49" s="546">
        <v>23</v>
      </c>
      <c r="C49" s="1619" t="s">
        <v>766</v>
      </c>
      <c r="D49" s="1619"/>
      <c r="E49" s="162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3"/>
      <c r="F50" s="588"/>
      <c r="G50" s="585"/>
      <c r="H50" s="689"/>
      <c r="I50" s="475"/>
    </row>
    <row r="51" spans="1:10" ht="20.100000000000001" customHeight="1" x14ac:dyDescent="0.15">
      <c r="F51" s="476" t="s">
        <v>272</v>
      </c>
      <c r="G51" s="476" t="s">
        <v>273</v>
      </c>
      <c r="H51" s="684"/>
      <c r="I51" s="509"/>
    </row>
    <row r="52" spans="1:10" ht="29.85" customHeight="1" x14ac:dyDescent="0.15">
      <c r="A52" s="824" t="s">
        <v>738</v>
      </c>
      <c r="B52" s="1619" t="s">
        <v>767</v>
      </c>
      <c r="C52" s="1619"/>
      <c r="D52" s="1619"/>
      <c r="E52" s="1620"/>
      <c r="F52" s="587"/>
      <c r="G52" s="586"/>
      <c r="H52" s="596" t="str">
        <f>IF(I52=0,"RISPOSTA OBBLIGATORIA","")</f>
        <v>RISPOSTA OBBLIGATORIA</v>
      </c>
      <c r="I52" s="475">
        <v>0</v>
      </c>
      <c r="J52" s="505" t="str">
        <f>IF(I52=1,"VERO",IF(I52=2,"FALSO",""))</f>
        <v/>
      </c>
    </row>
    <row r="53" spans="1:10" ht="15" hidden="1" customHeight="1" x14ac:dyDescent="0.15">
      <c r="B53" s="472"/>
      <c r="C53" s="503"/>
      <c r="D53" s="503"/>
      <c r="E53" s="693"/>
      <c r="F53" s="588"/>
      <c r="G53" s="585"/>
      <c r="H53" s="689"/>
      <c r="I53" s="475"/>
    </row>
    <row r="54" spans="1:10" s="964" customFormat="1" ht="15" hidden="1" customHeight="1" x14ac:dyDescent="0.15">
      <c r="A54" s="584"/>
      <c r="B54" s="643"/>
      <c r="C54" s="643"/>
      <c r="D54" s="643"/>
      <c r="E54" s="643"/>
      <c r="F54" s="919" t="s">
        <v>410</v>
      </c>
      <c r="G54" s="643"/>
      <c r="H54" s="920"/>
      <c r="I54" s="973"/>
    </row>
    <row r="55" spans="1:10" s="964" customFormat="1" ht="30" hidden="1" customHeight="1" x14ac:dyDescent="0.15">
      <c r="A55" s="584" t="s">
        <v>16</v>
      </c>
      <c r="B55" s="1633" t="s">
        <v>17</v>
      </c>
      <c r="C55" s="1633"/>
      <c r="D55" s="1633"/>
      <c r="E55" s="1634"/>
      <c r="F55" s="979">
        <v>0</v>
      </c>
      <c r="G55" s="1621" t="str">
        <f>IF(F55="","RISPOSTA OBBLIGATORIA","")</f>
        <v/>
      </c>
      <c r="H55" s="1629"/>
      <c r="I55" s="973"/>
    </row>
    <row r="56" spans="1:10" s="964" customFormat="1" ht="15" hidden="1" customHeight="1" x14ac:dyDescent="0.15">
      <c r="A56" s="584"/>
      <c r="B56" s="985"/>
      <c r="C56" s="985"/>
      <c r="D56" s="985"/>
      <c r="E56" s="985"/>
      <c r="F56" s="643"/>
      <c r="G56" s="643"/>
      <c r="H56" s="920"/>
      <c r="I56" s="973"/>
    </row>
    <row r="57" spans="1:10" s="964" customFormat="1" ht="15" hidden="1" customHeight="1" x14ac:dyDescent="0.15">
      <c r="A57" s="584"/>
      <c r="B57" s="985"/>
      <c r="C57" s="985"/>
      <c r="D57" s="985"/>
      <c r="E57" s="985"/>
      <c r="F57" s="919" t="s">
        <v>410</v>
      </c>
      <c r="G57" s="643"/>
      <c r="H57" s="920"/>
      <c r="I57" s="973"/>
    </row>
    <row r="58" spans="1:10" s="964" customFormat="1" ht="30" hidden="1" customHeight="1" x14ac:dyDescent="0.15">
      <c r="A58" s="584" t="s">
        <v>18</v>
      </c>
      <c r="B58" s="1633" t="s">
        <v>21</v>
      </c>
      <c r="C58" s="1633"/>
      <c r="D58" s="1633"/>
      <c r="E58" s="1634"/>
      <c r="F58" s="979">
        <v>0</v>
      </c>
      <c r="G58" s="1621" t="str">
        <f>IF(F58="","RISPOSTA OBBLIGATORIA","")</f>
        <v/>
      </c>
      <c r="H58" s="1629"/>
      <c r="I58" s="973"/>
    </row>
    <row r="59" spans="1:10" s="964" customFormat="1" ht="15" hidden="1" customHeight="1" x14ac:dyDescent="0.15">
      <c r="A59" s="584"/>
      <c r="B59" s="985"/>
      <c r="C59" s="985"/>
      <c r="D59" s="985"/>
      <c r="E59" s="985"/>
      <c r="F59" s="643"/>
      <c r="G59" s="643"/>
      <c r="H59" s="920"/>
      <c r="I59" s="973"/>
    </row>
    <row r="60" spans="1:10" s="964" customFormat="1" ht="15" hidden="1" customHeight="1" x14ac:dyDescent="0.15">
      <c r="A60" s="584"/>
      <c r="B60" s="985"/>
      <c r="C60" s="985"/>
      <c r="D60" s="985"/>
      <c r="E60" s="985"/>
      <c r="F60" s="919" t="s">
        <v>410</v>
      </c>
      <c r="G60" s="643"/>
      <c r="H60" s="920"/>
      <c r="I60" s="973"/>
    </row>
    <row r="61" spans="1:10" s="964" customFormat="1" ht="30" hidden="1" customHeight="1" x14ac:dyDescent="0.15">
      <c r="A61" s="584" t="s">
        <v>20</v>
      </c>
      <c r="B61" s="1633" t="s">
        <v>19</v>
      </c>
      <c r="C61" s="1633"/>
      <c r="D61" s="1633"/>
      <c r="E61" s="1634"/>
      <c r="F61" s="979">
        <v>0</v>
      </c>
      <c r="G61" s="1621" t="str">
        <f>IF(F61="","RISPOSTA OBBLIGATORIA","")</f>
        <v/>
      </c>
      <c r="H61" s="1629"/>
      <c r="I61" s="973"/>
    </row>
    <row r="62" spans="1:10" s="964" customFormat="1" ht="15" customHeight="1" x14ac:dyDescent="0.15">
      <c r="A62" s="584"/>
      <c r="B62" s="693"/>
      <c r="C62" s="693"/>
      <c r="D62" s="693"/>
      <c r="E62" s="693"/>
      <c r="F62" s="986"/>
      <c r="G62" s="585"/>
      <c r="H62" s="689"/>
      <c r="I62" s="973"/>
    </row>
    <row r="63" spans="1:10" ht="15" customHeight="1" x14ac:dyDescent="0.15">
      <c r="F63" s="476" t="s">
        <v>272</v>
      </c>
      <c r="G63" s="476" t="s">
        <v>273</v>
      </c>
      <c r="H63" s="684"/>
      <c r="I63" s="509"/>
    </row>
    <row r="64" spans="1:10" ht="30" customHeight="1" x14ac:dyDescent="0.15">
      <c r="A64" s="824" t="s">
        <v>488</v>
      </c>
      <c r="B64" s="1619" t="s">
        <v>768</v>
      </c>
      <c r="C64" s="1619"/>
      <c r="D64" s="1619"/>
      <c r="E64" s="1620"/>
      <c r="F64" s="587"/>
      <c r="G64" s="586"/>
      <c r="H64" s="596" t="str">
        <f>IF(I64=0,"RISPOSTA OBBLIGATORIA","")</f>
        <v>RISPOSTA OBBLIGATORIA</v>
      </c>
      <c r="I64" s="475">
        <v>0</v>
      </c>
      <c r="J64" s="505" t="str">
        <f>IF(I64=1,"VERO",IF(I64=2,"FALSO",""))</f>
        <v/>
      </c>
    </row>
    <row r="65" spans="1:44" ht="20.25" customHeight="1" x14ac:dyDescent="0.15">
      <c r="A65" s="584"/>
      <c r="B65" s="693"/>
      <c r="C65" s="503" t="s">
        <v>490</v>
      </c>
      <c r="D65" s="693"/>
      <c r="E65" s="693"/>
      <c r="F65" s="588"/>
      <c r="G65" s="585"/>
      <c r="H65" s="689"/>
      <c r="I65" s="475"/>
    </row>
    <row r="66" spans="1:44" ht="15" customHeight="1" x14ac:dyDescent="0.15">
      <c r="F66" s="476" t="s">
        <v>489</v>
      </c>
      <c r="H66" s="684"/>
      <c r="I66" s="475"/>
    </row>
    <row r="67" spans="1:44" ht="30" customHeight="1" x14ac:dyDescent="0.15">
      <c r="A67" s="584"/>
      <c r="B67" s="540">
        <v>29</v>
      </c>
      <c r="C67" s="1619" t="s">
        <v>499</v>
      </c>
      <c r="D67" s="1619"/>
      <c r="E67" s="1620"/>
      <c r="F67" s="478">
        <v>0</v>
      </c>
      <c r="G67" s="1630" t="str">
        <f>IF($I$64=1,IF(($F$67+$F$70)=0,"RISPONDERE OBBLIGATORIAMENTE ALLA DOMANDA 29 E/O 30"," "),IF(AND($I$64=2,F67&gt;0),"LA RISPOSTA DATA IN QUESTA SEZIONE NON VERRA' CONSIDERATA",IF(F67&gt;0,"RISPONDERE ALLA DOMANDA 28"," ")))</f>
        <v xml:space="preserve"> </v>
      </c>
      <c r="H67" s="1631"/>
      <c r="I67" s="311">
        <f>F67</f>
        <v>0</v>
      </c>
    </row>
    <row r="68" spans="1:44" ht="15" customHeight="1" x14ac:dyDescent="0.15">
      <c r="A68" s="584"/>
      <c r="B68" s="693"/>
      <c r="C68" s="693"/>
      <c r="D68" s="693"/>
      <c r="E68" s="693"/>
      <c r="F68" s="588"/>
      <c r="G68" s="585"/>
      <c r="H68" s="689"/>
      <c r="I68" s="475"/>
    </row>
    <row r="69" spans="1:44" ht="15" customHeight="1" x14ac:dyDescent="0.15">
      <c r="F69" s="476" t="s">
        <v>489</v>
      </c>
      <c r="H69" s="684"/>
      <c r="I69" s="475"/>
    </row>
    <row r="70" spans="1:44" ht="30" customHeight="1" x14ac:dyDescent="0.15">
      <c r="A70" s="584"/>
      <c r="B70" s="540">
        <v>30</v>
      </c>
      <c r="C70" s="1619" t="s">
        <v>500</v>
      </c>
      <c r="D70" s="1619"/>
      <c r="E70" s="1620"/>
      <c r="F70" s="478">
        <v>0</v>
      </c>
      <c r="G70" s="1630" t="str">
        <f>IF($I$64=1,IF(($F$67+$F$70)=0,"RISPONDERE OBBLIGATORIAMENTE ALLA DOMANDA 29 E/O 30"," "),IF(AND($I$64=2,F70&gt;0),"LA RISPOSTA DATA IN QUESTA SEZIONE NON VERRA' CONSIDERATA",IF(F70&gt;0,"RISPONDERE ALLA DOMANDA 28"," ")))</f>
        <v xml:space="preserve"> </v>
      </c>
      <c r="H70" s="1631"/>
      <c r="I70" s="311">
        <f>F70</f>
        <v>0</v>
      </c>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c r="AL70" s="964"/>
      <c r="AM70" s="964"/>
      <c r="AN70" s="964"/>
      <c r="AO70" s="964"/>
      <c r="AP70" s="964"/>
      <c r="AQ70" s="964"/>
      <c r="AR70" s="964"/>
    </row>
    <row r="71" spans="1:44" x14ac:dyDescent="0.15">
      <c r="H71" s="68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c r="AL71" s="964"/>
      <c r="AM71" s="964"/>
      <c r="AN71" s="964"/>
      <c r="AO71" s="964"/>
      <c r="AP71" s="964"/>
      <c r="AQ71" s="964"/>
      <c r="AR71" s="964"/>
    </row>
    <row r="72" spans="1:44" ht="15" customHeight="1" x14ac:dyDescent="0.15">
      <c r="F72" s="476" t="s">
        <v>272</v>
      </c>
      <c r="G72" s="476" t="s">
        <v>273</v>
      </c>
      <c r="H72" s="684"/>
      <c r="I72" s="509"/>
    </row>
    <row r="73" spans="1:44" ht="31.35" customHeight="1" x14ac:dyDescent="0.15">
      <c r="A73" s="539" t="s">
        <v>579</v>
      </c>
      <c r="B73" s="1619" t="s">
        <v>979</v>
      </c>
      <c r="C73" s="1619"/>
      <c r="D73" s="1619"/>
      <c r="E73" s="1620"/>
      <c r="F73" s="587"/>
      <c r="G73" s="586"/>
      <c r="H73" s="596" t="str">
        <f>IF(I73=0,"RISPOSTA OBBLIGATORIA","")</f>
        <v>RISPOSTA OBBLIGATORIA</v>
      </c>
      <c r="I73" s="475">
        <v>0</v>
      </c>
      <c r="J73" s="505" t="str">
        <f>IF(I73=1,"VERO",IF(I73=2,"FALSO",""))</f>
        <v/>
      </c>
    </row>
    <row r="74" spans="1:44" ht="15" customHeight="1" x14ac:dyDescent="0.15">
      <c r="B74" s="693"/>
      <c r="C74" s="503"/>
      <c r="D74" s="503"/>
      <c r="E74" s="693"/>
      <c r="F74" s="588"/>
      <c r="G74" s="585"/>
      <c r="H74" s="689"/>
      <c r="I74" s="475"/>
    </row>
    <row r="75" spans="1:44" ht="15" customHeight="1" x14ac:dyDescent="0.15">
      <c r="B75" s="693"/>
      <c r="C75" s="503"/>
      <c r="D75" s="503"/>
      <c r="E75" s="693"/>
      <c r="F75" s="476" t="s">
        <v>69</v>
      </c>
      <c r="G75" s="585"/>
      <c r="H75" s="689"/>
      <c r="I75" s="475"/>
    </row>
    <row r="76" spans="1:44" ht="25.35" customHeight="1" x14ac:dyDescent="0.15">
      <c r="B76" s="540">
        <v>32</v>
      </c>
      <c r="C76" s="1619" t="s">
        <v>978</v>
      </c>
      <c r="D76" s="1619"/>
      <c r="E76" s="1620"/>
      <c r="F76" s="937"/>
      <c r="G76" s="585"/>
      <c r="H76" s="965"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0</v>
      </c>
    </row>
    <row r="77" spans="1:44" ht="15" customHeight="1" x14ac:dyDescent="0.15">
      <c r="B77" s="546"/>
      <c r="C77" s="503"/>
      <c r="D77" s="503"/>
      <c r="E77" s="693"/>
      <c r="F77" s="588"/>
      <c r="G77" s="585"/>
      <c r="H77" s="689"/>
      <c r="I77" s="475"/>
    </row>
    <row r="78" spans="1:44" ht="15" customHeight="1" x14ac:dyDescent="0.15">
      <c r="B78" s="546"/>
      <c r="C78" s="503"/>
      <c r="D78" s="503"/>
      <c r="E78" s="693"/>
      <c r="F78" s="476" t="s">
        <v>272</v>
      </c>
      <c r="G78" s="476" t="s">
        <v>273</v>
      </c>
      <c r="H78" s="966" t="str">
        <f t="array" ref="H78">IF(AND('t3'!O6:P8=0,$I$79=1),"CONTROLLARE SEGRETARI 'OUT' NELLA TABELLA 3",IF(AND('t3'!G6:H8=0,$I$79=2),"CONTROLLARE SEGRETARI 'IN' NELLA TABELLA 3"," "))</f>
        <v xml:space="preserve"> </v>
      </c>
      <c r="I78" s="475"/>
    </row>
    <row r="79" spans="1:44" ht="31.35" customHeight="1" x14ac:dyDescent="0.15">
      <c r="B79" s="540">
        <v>33</v>
      </c>
      <c r="C79" s="1619" t="s">
        <v>980</v>
      </c>
      <c r="D79" s="1619"/>
      <c r="E79" s="1620"/>
      <c r="F79" s="587"/>
      <c r="G79" s="586"/>
      <c r="H79" s="967"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0</v>
      </c>
      <c r="J79" s="505" t="str">
        <f>IF(I79=1,"VERO",IF(I79=2,"FALSO",""))</f>
        <v/>
      </c>
    </row>
    <row r="80" spans="1:44" ht="15" customHeight="1" x14ac:dyDescent="0.15">
      <c r="C80" s="570"/>
      <c r="D80" s="570"/>
      <c r="E80" s="955"/>
      <c r="G80" s="879"/>
      <c r="H80" s="968"/>
      <c r="I80" s="475"/>
    </row>
    <row r="81" spans="1:44" ht="15" customHeight="1" x14ac:dyDescent="0.15">
      <c r="C81" s="1632"/>
      <c r="D81" s="1632"/>
      <c r="F81" s="476" t="s">
        <v>974</v>
      </c>
      <c r="H81" s="684"/>
      <c r="I81" s="475"/>
    </row>
    <row r="82" spans="1:44" ht="53.1" customHeight="1" x14ac:dyDescent="0.15">
      <c r="A82" s="584"/>
      <c r="B82" s="540">
        <v>34</v>
      </c>
      <c r="C82" s="1619" t="s">
        <v>977</v>
      </c>
      <c r="D82" s="1619"/>
      <c r="E82" s="1620"/>
      <c r="F82" s="936"/>
      <c r="G82" s="969"/>
      <c r="H82" s="967"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0</v>
      </c>
    </row>
    <row r="83" spans="1:44" ht="15" hidden="1" customHeight="1" x14ac:dyDescent="0.15">
      <c r="H83" s="684"/>
      <c r="I83" s="475"/>
    </row>
    <row r="84" spans="1:44" hidden="1" x14ac:dyDescent="0.15">
      <c r="H84" s="684"/>
      <c r="I84" s="475"/>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c r="AL84" s="964"/>
      <c r="AM84" s="964"/>
      <c r="AN84" s="964"/>
      <c r="AO84" s="964"/>
      <c r="AP84" s="964"/>
      <c r="AQ84" s="964"/>
      <c r="AR84" s="964"/>
    </row>
    <row r="85" spans="1:44" hidden="1" x14ac:dyDescent="0.15">
      <c r="H85" s="684"/>
      <c r="I85" s="475"/>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c r="AL85" s="964"/>
      <c r="AM85" s="964"/>
      <c r="AN85" s="964"/>
      <c r="AO85" s="964"/>
      <c r="AP85" s="964"/>
      <c r="AQ85" s="964"/>
      <c r="AR85" s="964"/>
    </row>
    <row r="86" spans="1:44" hidden="1" x14ac:dyDescent="0.15">
      <c r="H86" s="684"/>
      <c r="I86" s="475"/>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c r="AL86" s="964"/>
      <c r="AM86" s="964"/>
      <c r="AN86" s="964"/>
      <c r="AO86" s="964"/>
      <c r="AP86" s="964"/>
      <c r="AQ86" s="964"/>
      <c r="AR86" s="964"/>
    </row>
    <row r="87" spans="1:44" hidden="1" x14ac:dyDescent="0.15">
      <c r="H87" s="684"/>
      <c r="I87" s="475"/>
      <c r="L87" s="964"/>
      <c r="M87" s="964"/>
      <c r="N87" s="964"/>
      <c r="O87" s="964"/>
      <c r="P87" s="964"/>
      <c r="Q87" s="964"/>
      <c r="R87" s="964"/>
      <c r="S87" s="964"/>
      <c r="T87" s="964"/>
      <c r="U87" s="964"/>
      <c r="V87" s="964"/>
      <c r="W87" s="964"/>
      <c r="X87" s="964"/>
      <c r="Y87" s="964"/>
      <c r="Z87" s="964"/>
      <c r="AA87" s="964"/>
      <c r="AB87" s="964"/>
      <c r="AC87" s="964"/>
      <c r="AD87" s="964"/>
      <c r="AE87" s="964"/>
      <c r="AF87" s="964"/>
      <c r="AG87" s="964"/>
      <c r="AH87" s="964"/>
      <c r="AI87" s="964"/>
      <c r="AJ87" s="964"/>
      <c r="AK87" s="964"/>
      <c r="AL87" s="964"/>
      <c r="AM87" s="964"/>
      <c r="AN87" s="964"/>
      <c r="AO87" s="964"/>
      <c r="AP87" s="964"/>
      <c r="AQ87" s="964"/>
      <c r="AR87" s="964"/>
    </row>
    <row r="88" spans="1:44" ht="15" hidden="1" customHeight="1" x14ac:dyDescent="0.15">
      <c r="B88" s="469"/>
      <c r="C88" s="469"/>
      <c r="D88" s="469"/>
      <c r="E88" s="469"/>
      <c r="F88" s="469"/>
      <c r="G88" s="469"/>
      <c r="H88" s="685"/>
      <c r="I88" s="41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c r="AL88" s="964"/>
      <c r="AM88" s="964"/>
      <c r="AN88" s="964"/>
      <c r="AO88" s="964"/>
      <c r="AP88" s="964"/>
      <c r="AQ88" s="964"/>
      <c r="AR88" s="964"/>
    </row>
    <row r="89" spans="1:44" ht="15" hidden="1" customHeight="1" x14ac:dyDescent="0.15">
      <c r="B89" s="469"/>
      <c r="C89" s="469"/>
      <c r="D89" s="469"/>
      <c r="E89" s="469"/>
      <c r="F89" s="469"/>
      <c r="G89" s="469"/>
      <c r="H89" s="685"/>
      <c r="I89" s="41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c r="AL89" s="964"/>
      <c r="AM89" s="964"/>
      <c r="AN89" s="964"/>
      <c r="AO89" s="964"/>
      <c r="AP89" s="964"/>
      <c r="AQ89" s="964"/>
      <c r="AR89" s="964"/>
    </row>
    <row r="90" spans="1:44" ht="15" hidden="1" customHeight="1" x14ac:dyDescent="0.15">
      <c r="B90" s="469"/>
      <c r="C90" s="469"/>
      <c r="D90" s="469"/>
      <c r="E90" s="469"/>
      <c r="F90" s="469"/>
      <c r="G90" s="469"/>
      <c r="H90" s="685"/>
      <c r="I90" s="41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row>
    <row r="91" spans="1:44" ht="15" hidden="1" customHeight="1" x14ac:dyDescent="0.15">
      <c r="B91" s="469"/>
      <c r="C91" s="469"/>
      <c r="D91" s="469"/>
      <c r="E91" s="469"/>
      <c r="F91" s="469"/>
      <c r="G91" s="469"/>
      <c r="H91" s="685"/>
      <c r="I91" s="414"/>
      <c r="L91" s="964"/>
      <c r="M91" s="964"/>
      <c r="N91" s="964"/>
      <c r="O91" s="964"/>
      <c r="P91" s="964"/>
      <c r="Q91" s="964"/>
      <c r="R91" s="964"/>
      <c r="S91" s="964"/>
      <c r="T91" s="964"/>
      <c r="U91" s="964"/>
      <c r="V91" s="964"/>
      <c r="W91" s="964"/>
      <c r="X91" s="964"/>
      <c r="Y91" s="964"/>
      <c r="Z91" s="964"/>
      <c r="AA91" s="964"/>
      <c r="AB91" s="964"/>
      <c r="AC91" s="964"/>
      <c r="AD91" s="964"/>
      <c r="AE91" s="964"/>
      <c r="AF91" s="964"/>
      <c r="AG91" s="964"/>
      <c r="AH91" s="964"/>
      <c r="AI91" s="964"/>
      <c r="AJ91" s="964"/>
      <c r="AK91" s="964"/>
      <c r="AL91" s="964"/>
      <c r="AM91" s="964"/>
      <c r="AN91" s="964"/>
      <c r="AO91" s="964"/>
      <c r="AP91" s="964"/>
      <c r="AQ91" s="964"/>
      <c r="AR91" s="964"/>
    </row>
    <row r="92" spans="1:44" ht="15" hidden="1" customHeight="1" x14ac:dyDescent="0.15">
      <c r="B92" s="469"/>
      <c r="C92" s="469"/>
      <c r="D92" s="469"/>
      <c r="E92" s="469"/>
      <c r="F92" s="469"/>
      <c r="G92" s="469"/>
      <c r="H92" s="685"/>
      <c r="I92" s="41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c r="AL92" s="964"/>
      <c r="AM92" s="964"/>
      <c r="AN92" s="964"/>
      <c r="AO92" s="964"/>
      <c r="AP92" s="964"/>
      <c r="AQ92" s="964"/>
      <c r="AR92" s="964"/>
    </row>
    <row r="93" spans="1:44" ht="15" hidden="1" customHeight="1" x14ac:dyDescent="0.15">
      <c r="B93" s="469"/>
      <c r="C93" s="469"/>
      <c r="D93" s="469"/>
      <c r="E93" s="469"/>
      <c r="F93" s="469"/>
      <c r="G93" s="469"/>
      <c r="H93" s="685"/>
      <c r="I93" s="41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c r="AL93" s="964"/>
      <c r="AM93" s="964"/>
      <c r="AN93" s="964"/>
      <c r="AO93" s="964"/>
      <c r="AP93" s="964"/>
      <c r="AQ93" s="964"/>
      <c r="AR93" s="964"/>
    </row>
    <row r="94" spans="1:44" ht="15" hidden="1" customHeight="1" x14ac:dyDescent="0.15">
      <c r="B94" s="469"/>
      <c r="C94" s="469"/>
      <c r="D94" s="469"/>
      <c r="E94" s="469"/>
      <c r="F94" s="469"/>
      <c r="G94" s="469"/>
      <c r="H94" s="685"/>
      <c r="I94" s="41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row>
    <row r="95" spans="1:44" ht="15" hidden="1" customHeight="1" x14ac:dyDescent="0.15">
      <c r="B95" s="469"/>
      <c r="C95" s="469"/>
      <c r="D95" s="469"/>
      <c r="E95" s="469"/>
      <c r="F95" s="469"/>
      <c r="G95" s="469"/>
      <c r="H95" s="685"/>
      <c r="I95" s="41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c r="AL95" s="964"/>
      <c r="AM95" s="964"/>
      <c r="AN95" s="964"/>
      <c r="AO95" s="964"/>
      <c r="AP95" s="964"/>
      <c r="AQ95" s="964"/>
      <c r="AR95" s="964"/>
    </row>
    <row r="96" spans="1:44" ht="15" hidden="1" customHeight="1" x14ac:dyDescent="0.15">
      <c r="B96" s="469"/>
      <c r="C96" s="469"/>
      <c r="D96" s="469"/>
      <c r="E96" s="469"/>
      <c r="F96" s="469"/>
      <c r="G96" s="469"/>
      <c r="H96" s="685"/>
      <c r="I96" s="41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964"/>
      <c r="AM96" s="964"/>
      <c r="AN96" s="964"/>
      <c r="AO96" s="964"/>
      <c r="AP96" s="964"/>
      <c r="AQ96" s="964"/>
      <c r="AR96" s="964"/>
    </row>
    <row r="97" spans="1:44" ht="15" hidden="1" customHeight="1" x14ac:dyDescent="0.15">
      <c r="B97" s="469"/>
      <c r="C97" s="469"/>
      <c r="D97" s="469"/>
      <c r="E97" s="469"/>
      <c r="F97" s="469"/>
      <c r="G97" s="469"/>
      <c r="H97" s="685"/>
      <c r="I97" s="41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964"/>
      <c r="AM97" s="964"/>
      <c r="AN97" s="964"/>
      <c r="AO97" s="964"/>
      <c r="AP97" s="964"/>
      <c r="AQ97" s="964"/>
      <c r="AR97" s="964"/>
    </row>
    <row r="98" spans="1:44" ht="15" hidden="1" customHeight="1" x14ac:dyDescent="0.15">
      <c r="B98" s="469"/>
      <c r="C98" s="469"/>
      <c r="D98" s="469"/>
      <c r="E98" s="469"/>
      <c r="F98" s="469"/>
      <c r="G98" s="469"/>
      <c r="H98" s="685"/>
      <c r="I98" s="475"/>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4"/>
      <c r="AN98" s="964"/>
      <c r="AO98" s="964"/>
      <c r="AP98" s="964"/>
      <c r="AQ98" s="964"/>
      <c r="AR98" s="964"/>
    </row>
    <row r="99" spans="1:44" ht="15" hidden="1" customHeight="1" x14ac:dyDescent="0.15">
      <c r="B99" s="469"/>
      <c r="C99" s="469"/>
      <c r="D99" s="469"/>
      <c r="E99" s="469"/>
      <c r="F99" s="469"/>
      <c r="G99" s="469"/>
      <c r="H99" s="685"/>
      <c r="I99" s="475"/>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c r="AL99" s="964"/>
      <c r="AM99" s="964"/>
      <c r="AN99" s="964"/>
      <c r="AO99" s="964"/>
      <c r="AP99" s="964"/>
      <c r="AQ99" s="964"/>
      <c r="AR99" s="964"/>
    </row>
    <row r="100" spans="1:44" ht="15" hidden="1" customHeight="1" x14ac:dyDescent="0.15">
      <c r="B100" s="469"/>
      <c r="C100" s="469"/>
      <c r="D100" s="469"/>
      <c r="E100" s="469"/>
      <c r="F100" s="469"/>
      <c r="G100" s="469"/>
      <c r="H100" s="685"/>
      <c r="I100" s="475"/>
      <c r="L100" s="964"/>
      <c r="M100" s="964"/>
      <c r="N100" s="964"/>
      <c r="O100" s="964"/>
      <c r="P100" s="964"/>
      <c r="Q100" s="964"/>
      <c r="R100" s="964"/>
      <c r="S100" s="964"/>
      <c r="T100" s="964"/>
      <c r="U100" s="964"/>
      <c r="V100" s="964"/>
      <c r="W100" s="964"/>
      <c r="X100" s="964"/>
      <c r="Y100" s="964"/>
      <c r="Z100" s="964"/>
      <c r="AA100" s="964"/>
      <c r="AB100" s="964"/>
      <c r="AC100" s="964"/>
      <c r="AD100" s="964"/>
      <c r="AE100" s="964"/>
      <c r="AF100" s="964"/>
      <c r="AG100" s="964"/>
      <c r="AH100" s="964"/>
      <c r="AI100" s="964"/>
      <c r="AJ100" s="964"/>
      <c r="AK100" s="964"/>
      <c r="AL100" s="964"/>
      <c r="AM100" s="964"/>
      <c r="AN100" s="964"/>
      <c r="AO100" s="964"/>
      <c r="AP100" s="964"/>
      <c r="AQ100" s="964"/>
      <c r="AR100" s="964"/>
    </row>
    <row r="101" spans="1:44" ht="15" hidden="1" customHeight="1" x14ac:dyDescent="0.15">
      <c r="B101" s="469"/>
      <c r="C101" s="469"/>
      <c r="D101" s="469"/>
      <c r="E101" s="469"/>
      <c r="F101" s="469"/>
      <c r="G101" s="469"/>
      <c r="H101" s="685"/>
      <c r="I101" s="475"/>
      <c r="L101" s="964"/>
      <c r="M101" s="964"/>
      <c r="N101" s="964"/>
      <c r="O101" s="964"/>
      <c r="P101" s="964"/>
      <c r="Q101" s="964"/>
      <c r="R101" s="964"/>
      <c r="S101" s="964"/>
      <c r="T101" s="964"/>
      <c r="U101" s="964"/>
      <c r="V101" s="964"/>
      <c r="W101" s="964"/>
      <c r="X101" s="964"/>
      <c r="Y101" s="964"/>
      <c r="Z101" s="964"/>
      <c r="AA101" s="964"/>
      <c r="AB101" s="964"/>
      <c r="AC101" s="964"/>
      <c r="AD101" s="964"/>
      <c r="AE101" s="964"/>
      <c r="AF101" s="964"/>
      <c r="AG101" s="964"/>
      <c r="AH101" s="964"/>
      <c r="AI101" s="964"/>
      <c r="AJ101" s="964"/>
      <c r="AK101" s="964"/>
      <c r="AL101" s="964"/>
      <c r="AM101" s="964"/>
      <c r="AN101" s="964"/>
      <c r="AO101" s="964"/>
      <c r="AP101" s="964"/>
      <c r="AQ101" s="964"/>
      <c r="AR101" s="964"/>
    </row>
    <row r="102" spans="1:44" ht="15" hidden="1" customHeight="1" x14ac:dyDescent="0.15">
      <c r="B102" s="469"/>
      <c r="C102" s="469"/>
      <c r="D102" s="469"/>
      <c r="E102" s="469"/>
      <c r="F102" s="469"/>
      <c r="G102" s="469"/>
      <c r="H102" s="685"/>
      <c r="I102" s="475"/>
      <c r="L102" s="964"/>
      <c r="M102" s="964"/>
      <c r="N102" s="964"/>
      <c r="O102" s="964"/>
      <c r="P102" s="964"/>
      <c r="Q102" s="964"/>
      <c r="R102" s="964"/>
      <c r="S102" s="964"/>
      <c r="T102" s="964"/>
      <c r="U102" s="964"/>
      <c r="V102" s="964"/>
      <c r="W102" s="964"/>
      <c r="X102" s="964"/>
      <c r="Y102" s="964"/>
      <c r="Z102" s="964"/>
      <c r="AA102" s="964"/>
      <c r="AB102" s="964"/>
      <c r="AC102" s="964"/>
      <c r="AD102" s="964"/>
      <c r="AE102" s="964"/>
      <c r="AF102" s="964"/>
      <c r="AG102" s="964"/>
      <c r="AH102" s="964"/>
      <c r="AI102" s="964"/>
      <c r="AJ102" s="964"/>
      <c r="AK102" s="964"/>
      <c r="AL102" s="964"/>
      <c r="AM102" s="964"/>
      <c r="AN102" s="964"/>
      <c r="AO102" s="964"/>
      <c r="AP102" s="964"/>
      <c r="AQ102" s="964"/>
      <c r="AR102" s="964"/>
    </row>
    <row r="103" spans="1:44" ht="15" hidden="1" customHeight="1" x14ac:dyDescent="0.15">
      <c r="B103" s="469"/>
      <c r="C103" s="469"/>
      <c r="D103" s="469"/>
      <c r="E103" s="469"/>
      <c r="F103" s="469"/>
      <c r="G103" s="469"/>
      <c r="H103" s="685"/>
      <c r="I103" s="475"/>
      <c r="L103" s="964"/>
      <c r="M103" s="964"/>
      <c r="N103" s="964"/>
      <c r="O103" s="964"/>
      <c r="P103" s="964"/>
      <c r="Q103" s="879"/>
      <c r="R103" s="964"/>
      <c r="S103" s="964"/>
      <c r="T103" s="964"/>
      <c r="U103" s="964"/>
      <c r="V103" s="964"/>
      <c r="W103" s="964"/>
      <c r="X103" s="964"/>
      <c r="Y103" s="964"/>
      <c r="Z103" s="964"/>
      <c r="AA103" s="964"/>
      <c r="AB103" s="964"/>
      <c r="AC103" s="964"/>
      <c r="AD103" s="964"/>
      <c r="AE103" s="964"/>
      <c r="AF103" s="964"/>
      <c r="AG103" s="964"/>
      <c r="AH103" s="964"/>
      <c r="AI103" s="964"/>
      <c r="AJ103" s="964"/>
      <c r="AK103" s="964"/>
      <c r="AL103" s="964"/>
      <c r="AM103" s="964"/>
      <c r="AN103" s="964"/>
      <c r="AO103" s="964"/>
      <c r="AP103" s="964"/>
      <c r="AQ103" s="964"/>
      <c r="AR103" s="964"/>
    </row>
    <row r="104" spans="1:44" ht="15" hidden="1" customHeight="1" x14ac:dyDescent="0.15">
      <c r="B104" s="469"/>
      <c r="C104" s="469"/>
      <c r="D104" s="469"/>
      <c r="E104" s="469"/>
      <c r="F104" s="469"/>
      <c r="G104" s="469"/>
      <c r="H104" s="685"/>
      <c r="I104" s="475"/>
      <c r="L104" s="964"/>
      <c r="M104" s="964"/>
      <c r="N104" s="964"/>
      <c r="O104" s="964"/>
      <c r="P104" s="964"/>
      <c r="Q104" s="879"/>
      <c r="R104" s="964"/>
      <c r="S104" s="964"/>
      <c r="T104" s="964"/>
      <c r="U104" s="964"/>
      <c r="V104" s="964"/>
      <c r="W104" s="964"/>
      <c r="X104" s="964"/>
      <c r="Y104" s="964"/>
      <c r="Z104" s="964"/>
      <c r="AA104" s="964"/>
      <c r="AB104" s="964"/>
      <c r="AC104" s="964"/>
      <c r="AD104" s="964"/>
      <c r="AE104" s="964"/>
      <c r="AF104" s="964"/>
      <c r="AG104" s="964"/>
      <c r="AH104" s="964"/>
      <c r="AI104" s="964"/>
      <c r="AJ104" s="964"/>
      <c r="AK104" s="964"/>
      <c r="AL104" s="964"/>
      <c r="AM104" s="964"/>
      <c r="AN104" s="964"/>
      <c r="AO104" s="964"/>
      <c r="AP104" s="964"/>
      <c r="AQ104" s="964"/>
      <c r="AR104" s="964"/>
    </row>
    <row r="105" spans="1:44" ht="15" customHeight="1" x14ac:dyDescent="0.15">
      <c r="B105" s="469"/>
      <c r="C105" s="469"/>
      <c r="D105" s="469"/>
      <c r="E105" s="469"/>
      <c r="F105" s="469"/>
      <c r="G105" s="469"/>
      <c r="H105" s="685"/>
      <c r="I105" s="475"/>
      <c r="L105" s="964"/>
      <c r="M105" s="964"/>
      <c r="N105" s="964"/>
      <c r="O105" s="964"/>
      <c r="P105" s="964"/>
      <c r="Q105" s="879"/>
      <c r="R105" s="964"/>
      <c r="S105" s="964"/>
      <c r="T105" s="964"/>
      <c r="U105" s="964"/>
      <c r="V105" s="964"/>
      <c r="W105" s="964"/>
      <c r="X105" s="964"/>
      <c r="Y105" s="964"/>
      <c r="Z105" s="964"/>
      <c r="AA105" s="964"/>
      <c r="AB105" s="964"/>
      <c r="AC105" s="964"/>
      <c r="AD105" s="964"/>
      <c r="AE105" s="964"/>
      <c r="AF105" s="964"/>
      <c r="AG105" s="964"/>
      <c r="AH105" s="964"/>
      <c r="AI105" s="964"/>
      <c r="AJ105" s="964"/>
      <c r="AK105" s="964"/>
      <c r="AL105" s="964"/>
      <c r="AM105" s="964"/>
      <c r="AN105" s="964"/>
      <c r="AO105" s="964"/>
      <c r="AP105" s="964"/>
      <c r="AQ105" s="964"/>
      <c r="AR105" s="964"/>
    </row>
    <row r="106" spans="1:44" customFormat="1" x14ac:dyDescent="0.15">
      <c r="A106" s="539"/>
      <c r="B106" s="540"/>
      <c r="C106" s="540"/>
      <c r="D106" s="540"/>
      <c r="E106" s="540"/>
      <c r="F106" s="476" t="s">
        <v>410</v>
      </c>
      <c r="G106" s="540"/>
      <c r="H106" s="684"/>
      <c r="I106" s="363"/>
      <c r="L106" s="879"/>
      <c r="M106" s="879"/>
      <c r="N106" s="879"/>
      <c r="O106" s="879"/>
      <c r="P106" s="879"/>
      <c r="Q106" s="879"/>
      <c r="R106" s="879"/>
      <c r="S106" s="879"/>
      <c r="T106" s="879"/>
      <c r="U106" s="879"/>
      <c r="V106" s="879"/>
      <c r="W106" s="879"/>
      <c r="X106" s="879"/>
      <c r="Y106" s="879"/>
      <c r="Z106" s="879"/>
      <c r="AA106" s="879"/>
      <c r="AB106" s="879"/>
      <c r="AC106" s="879"/>
      <c r="AD106" s="879"/>
      <c r="AE106" s="879"/>
      <c r="AF106" s="879"/>
      <c r="AG106" s="879"/>
      <c r="AH106" s="879"/>
      <c r="AI106" s="879"/>
      <c r="AJ106" s="879"/>
      <c r="AK106" s="879"/>
      <c r="AL106" s="879"/>
      <c r="AM106" s="879"/>
      <c r="AN106" s="879"/>
      <c r="AO106" s="879"/>
      <c r="AP106" s="879"/>
      <c r="AQ106" s="879"/>
      <c r="AR106" s="879"/>
    </row>
    <row r="107" spans="1:44" customFormat="1" ht="36" customHeight="1" x14ac:dyDescent="0.15">
      <c r="A107" s="539" t="s">
        <v>623</v>
      </c>
      <c r="B107" s="1619" t="s">
        <v>742</v>
      </c>
      <c r="C107" s="1619"/>
      <c r="D107" s="1619"/>
      <c r="E107" s="1620"/>
      <c r="F107" s="478">
        <v>0</v>
      </c>
      <c r="G107" s="1621" t="str">
        <f>IF(F107="","RISPOSTA OBBLIGATORIA","")</f>
        <v/>
      </c>
      <c r="H107" s="1622"/>
      <c r="I107" s="311">
        <f>F107</f>
        <v>0</v>
      </c>
      <c r="L107" s="879"/>
      <c r="M107" s="879"/>
      <c r="N107" s="879"/>
      <c r="O107" s="879"/>
      <c r="P107" s="879"/>
      <c r="Q107" s="879"/>
      <c r="R107" s="879"/>
      <c r="S107" s="879"/>
      <c r="T107" s="879"/>
      <c r="U107" s="879"/>
      <c r="V107" s="879"/>
      <c r="W107" s="879"/>
      <c r="X107" s="879"/>
      <c r="Y107" s="879"/>
      <c r="Z107" s="879"/>
      <c r="AA107" s="879"/>
      <c r="AB107" s="879"/>
      <c r="AC107" s="879"/>
      <c r="AD107" s="879"/>
      <c r="AE107" s="879"/>
      <c r="AF107" s="879"/>
      <c r="AG107" s="879"/>
      <c r="AH107" s="879"/>
      <c r="AI107" s="879"/>
      <c r="AJ107" s="879"/>
      <c r="AK107" s="879"/>
      <c r="AL107" s="879"/>
      <c r="AM107" s="879"/>
      <c r="AN107" s="879"/>
      <c r="AO107" s="879"/>
      <c r="AP107" s="879"/>
      <c r="AQ107" s="879"/>
      <c r="AR107" s="879"/>
    </row>
    <row r="108" spans="1:44" customFormat="1" x14ac:dyDescent="0.15">
      <c r="A108" s="539"/>
      <c r="B108" s="540"/>
      <c r="C108" s="540"/>
      <c r="D108" s="540"/>
      <c r="E108" s="540"/>
      <c r="F108" s="540"/>
      <c r="G108" s="540"/>
      <c r="H108" s="684"/>
      <c r="I108" s="475"/>
      <c r="L108" s="879"/>
      <c r="M108" s="879"/>
      <c r="N108" s="879"/>
      <c r="O108" s="879"/>
      <c r="P108" s="879"/>
      <c r="Q108" s="879"/>
      <c r="R108" s="879"/>
      <c r="S108" s="879"/>
      <c r="T108" s="879"/>
      <c r="U108" s="879"/>
      <c r="V108" s="879"/>
      <c r="W108" s="879"/>
      <c r="X108" s="879"/>
      <c r="Y108" s="879"/>
      <c r="Z108" s="879"/>
      <c r="AA108" s="879"/>
      <c r="AB108" s="879"/>
      <c r="AC108" s="879"/>
      <c r="AD108" s="879"/>
      <c r="AE108" s="879"/>
      <c r="AF108" s="879"/>
      <c r="AG108" s="879"/>
      <c r="AH108" s="879"/>
      <c r="AI108" s="879"/>
      <c r="AJ108" s="879"/>
      <c r="AK108" s="879"/>
      <c r="AL108" s="879"/>
      <c r="AM108" s="879"/>
      <c r="AN108" s="879"/>
      <c r="AO108" s="879"/>
      <c r="AP108" s="879"/>
      <c r="AQ108" s="879"/>
      <c r="AR108" s="879"/>
    </row>
    <row r="109" spans="1:44" customFormat="1" x14ac:dyDescent="0.15">
      <c r="A109" s="539"/>
      <c r="B109" s="540"/>
      <c r="C109" s="540"/>
      <c r="D109" s="540"/>
      <c r="E109" s="540"/>
      <c r="F109" s="476" t="s">
        <v>410</v>
      </c>
      <c r="G109" s="540"/>
      <c r="H109" s="684"/>
      <c r="I109" s="475"/>
      <c r="L109" s="879"/>
      <c r="M109" s="879"/>
      <c r="N109" s="879"/>
      <c r="O109" s="879"/>
      <c r="P109" s="879"/>
      <c r="Q109" s="879"/>
      <c r="R109" s="879"/>
      <c r="S109" s="879"/>
      <c r="T109" s="879"/>
      <c r="U109" s="879"/>
      <c r="V109" s="879"/>
      <c r="W109" s="879"/>
      <c r="X109" s="879"/>
      <c r="Y109" s="879"/>
      <c r="Z109" s="879"/>
      <c r="AA109" s="879"/>
      <c r="AB109" s="879"/>
      <c r="AC109" s="879"/>
      <c r="AD109" s="879"/>
      <c r="AE109" s="879"/>
      <c r="AF109" s="879"/>
      <c r="AG109" s="879"/>
      <c r="AH109" s="879"/>
      <c r="AI109" s="879"/>
      <c r="AJ109" s="879"/>
      <c r="AK109" s="879"/>
      <c r="AL109" s="879"/>
      <c r="AM109" s="879"/>
      <c r="AN109" s="879"/>
      <c r="AO109" s="879"/>
      <c r="AP109" s="879"/>
      <c r="AQ109" s="879"/>
      <c r="AR109" s="879"/>
    </row>
    <row r="110" spans="1:44" customFormat="1" ht="36" customHeight="1" x14ac:dyDescent="0.15">
      <c r="A110" s="539" t="s">
        <v>624</v>
      </c>
      <c r="B110" s="1619" t="s">
        <v>743</v>
      </c>
      <c r="C110" s="1619"/>
      <c r="D110" s="1619"/>
      <c r="E110" s="1620"/>
      <c r="F110" s="478">
        <v>0</v>
      </c>
      <c r="G110" s="1621" t="str">
        <f>IF(F110="","RISPOSTA OBBLIGATORIA","")</f>
        <v/>
      </c>
      <c r="H110" s="1622"/>
      <c r="I110" s="311">
        <f>F110</f>
        <v>0</v>
      </c>
      <c r="L110" s="879"/>
      <c r="M110" s="879"/>
      <c r="N110" s="879"/>
      <c r="O110" s="879"/>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79"/>
      <c r="AK110" s="879"/>
      <c r="AL110" s="879"/>
      <c r="AM110" s="879"/>
      <c r="AN110" s="879"/>
      <c r="AO110" s="879"/>
      <c r="AP110" s="879"/>
      <c r="AQ110" s="879"/>
      <c r="AR110" s="879"/>
    </row>
    <row r="111" spans="1:44" customFormat="1" x14ac:dyDescent="0.15">
      <c r="A111" s="539"/>
      <c r="B111" s="540"/>
      <c r="C111" s="540"/>
      <c r="D111" s="540"/>
      <c r="E111" s="540"/>
      <c r="F111" s="540"/>
      <c r="G111" s="540"/>
      <c r="H111" s="684"/>
      <c r="I111" s="475"/>
      <c r="L111" s="879"/>
      <c r="M111" s="879"/>
      <c r="N111" s="879"/>
      <c r="O111" s="879"/>
      <c r="P111" s="879"/>
      <c r="Q111" s="964"/>
      <c r="R111" s="879"/>
      <c r="S111" s="879"/>
      <c r="T111" s="879"/>
      <c r="U111" s="879"/>
      <c r="V111" s="879"/>
      <c r="W111" s="879"/>
      <c r="X111" s="879"/>
      <c r="Y111" s="879"/>
      <c r="Z111" s="879"/>
      <c r="AA111" s="879"/>
      <c r="AB111" s="879"/>
      <c r="AC111" s="879"/>
      <c r="AD111" s="879"/>
      <c r="AE111" s="879"/>
      <c r="AF111" s="879"/>
      <c r="AG111" s="879"/>
      <c r="AH111" s="879"/>
      <c r="AI111" s="879"/>
      <c r="AJ111" s="879"/>
      <c r="AK111" s="879"/>
      <c r="AL111" s="879"/>
      <c r="AM111" s="879"/>
      <c r="AN111" s="879"/>
      <c r="AO111" s="879"/>
      <c r="AP111" s="879"/>
      <c r="AQ111" s="879"/>
      <c r="AR111" s="879"/>
    </row>
    <row r="112" spans="1:44" customFormat="1" x14ac:dyDescent="0.15">
      <c r="A112" s="539"/>
      <c r="B112" s="540"/>
      <c r="C112" s="540"/>
      <c r="D112" s="540"/>
      <c r="E112" s="540"/>
      <c r="F112" s="476" t="s">
        <v>410</v>
      </c>
      <c r="G112" s="540"/>
      <c r="H112" s="684"/>
      <c r="I112" s="475"/>
      <c r="L112" s="879"/>
      <c r="M112" s="879"/>
      <c r="N112" s="879"/>
      <c r="O112" s="879"/>
      <c r="P112" s="879"/>
      <c r="Q112" s="964"/>
      <c r="R112" s="879"/>
      <c r="S112" s="879"/>
      <c r="T112" s="879"/>
      <c r="U112" s="879"/>
      <c r="V112" s="879"/>
      <c r="W112" s="879"/>
      <c r="X112" s="879"/>
      <c r="Y112" s="879"/>
      <c r="Z112" s="879"/>
      <c r="AA112" s="879"/>
      <c r="AB112" s="879"/>
      <c r="AC112" s="879"/>
      <c r="AD112" s="879"/>
      <c r="AE112" s="879"/>
      <c r="AF112" s="879"/>
      <c r="AG112" s="879"/>
      <c r="AH112" s="879"/>
      <c r="AI112" s="879"/>
      <c r="AJ112" s="879"/>
      <c r="AK112" s="879"/>
      <c r="AL112" s="879"/>
      <c r="AM112" s="879"/>
      <c r="AN112" s="879"/>
      <c r="AO112" s="879"/>
      <c r="AP112" s="879"/>
      <c r="AQ112" s="879"/>
      <c r="AR112" s="879"/>
    </row>
    <row r="113" spans="1:44" customFormat="1" ht="36" customHeight="1" x14ac:dyDescent="0.15">
      <c r="A113" s="539" t="s">
        <v>625</v>
      </c>
      <c r="B113" s="1619" t="s">
        <v>744</v>
      </c>
      <c r="C113" s="1619"/>
      <c r="D113" s="1619"/>
      <c r="E113" s="1620"/>
      <c r="F113" s="478">
        <v>0</v>
      </c>
      <c r="G113" s="1621" t="str">
        <f>IF(F113="","RISPOSTA OBBLIGATORIA","")</f>
        <v/>
      </c>
      <c r="H113" s="1622"/>
      <c r="I113" s="311">
        <f>F113</f>
        <v>0</v>
      </c>
      <c r="L113" s="879"/>
      <c r="M113" s="879"/>
      <c r="N113" s="879"/>
      <c r="O113" s="879"/>
      <c r="P113" s="879"/>
      <c r="Q113" s="964"/>
      <c r="R113" s="879"/>
      <c r="S113" s="879"/>
      <c r="T113" s="879"/>
      <c r="U113" s="879"/>
      <c r="V113" s="879"/>
      <c r="W113" s="879"/>
      <c r="X113" s="879"/>
      <c r="Y113" s="879"/>
      <c r="Z113" s="879"/>
      <c r="AA113" s="879"/>
      <c r="AB113" s="879"/>
      <c r="AC113" s="879"/>
      <c r="AD113" s="879"/>
      <c r="AE113" s="879"/>
      <c r="AF113" s="879"/>
      <c r="AG113" s="879"/>
      <c r="AH113" s="879"/>
      <c r="AI113" s="879"/>
      <c r="AJ113" s="879"/>
      <c r="AK113" s="879"/>
      <c r="AL113" s="879"/>
      <c r="AM113" s="879"/>
      <c r="AN113" s="879"/>
      <c r="AO113" s="879"/>
      <c r="AP113" s="879"/>
      <c r="AQ113" s="879"/>
      <c r="AR113" s="879"/>
    </row>
    <row r="114" spans="1:44" ht="15" customHeight="1" x14ac:dyDescent="0.15">
      <c r="B114" s="469"/>
      <c r="C114" s="469"/>
      <c r="D114" s="469"/>
      <c r="E114" s="469"/>
      <c r="F114" s="469"/>
      <c r="G114" s="469"/>
      <c r="H114" s="685"/>
      <c r="I114" s="414"/>
      <c r="L114" s="964"/>
      <c r="M114" s="964"/>
      <c r="N114" s="964"/>
      <c r="O114" s="964"/>
      <c r="P114" s="964"/>
      <c r="Q114" s="964"/>
      <c r="R114" s="964"/>
      <c r="S114" s="964"/>
      <c r="T114" s="964"/>
      <c r="U114" s="964"/>
      <c r="V114" s="964"/>
      <c r="W114" s="964"/>
      <c r="X114" s="964"/>
      <c r="Y114" s="964"/>
      <c r="Z114" s="964"/>
      <c r="AA114" s="964"/>
      <c r="AB114" s="964"/>
      <c r="AC114" s="964"/>
      <c r="AD114" s="964"/>
      <c r="AE114" s="964"/>
      <c r="AF114" s="964"/>
      <c r="AG114" s="964"/>
      <c r="AH114" s="964"/>
      <c r="AI114" s="964"/>
      <c r="AJ114" s="964"/>
      <c r="AK114" s="964"/>
      <c r="AL114" s="964"/>
      <c r="AM114" s="964"/>
      <c r="AN114" s="964"/>
      <c r="AO114" s="964"/>
      <c r="AP114" s="964"/>
      <c r="AQ114" s="964"/>
      <c r="AR114" s="964"/>
    </row>
    <row r="115" spans="1:44" ht="15" customHeight="1" x14ac:dyDescent="0.15">
      <c r="F115" s="476" t="s">
        <v>272</v>
      </c>
      <c r="G115" s="476" t="s">
        <v>273</v>
      </c>
      <c r="H115" s="684"/>
      <c r="I115" s="509"/>
      <c r="L115" s="964"/>
      <c r="M115" s="964"/>
      <c r="N115" s="964"/>
      <c r="O115" s="964"/>
      <c r="P115" s="964"/>
      <c r="Q115" s="964"/>
      <c r="R115" s="964"/>
      <c r="S115" s="964"/>
      <c r="T115" s="964"/>
      <c r="U115" s="964"/>
      <c r="V115" s="964"/>
      <c r="W115" s="964"/>
      <c r="X115" s="964"/>
      <c r="Y115" s="964"/>
      <c r="Z115" s="964"/>
      <c r="AA115" s="964"/>
      <c r="AB115" s="964"/>
      <c r="AC115" s="964"/>
      <c r="AD115" s="964"/>
      <c r="AE115" s="964"/>
      <c r="AF115" s="964"/>
      <c r="AG115" s="964"/>
      <c r="AH115" s="964"/>
      <c r="AI115" s="964"/>
      <c r="AJ115" s="964"/>
      <c r="AK115" s="964"/>
      <c r="AL115" s="964"/>
      <c r="AM115" s="964"/>
      <c r="AN115" s="964"/>
      <c r="AO115" s="964"/>
      <c r="AP115" s="964"/>
      <c r="AQ115" s="964"/>
      <c r="AR115" s="964"/>
    </row>
    <row r="116" spans="1:44" ht="43.5" customHeight="1" x14ac:dyDescent="0.15">
      <c r="A116" s="970" t="s">
        <v>655</v>
      </c>
      <c r="B116" s="1623" t="s">
        <v>963</v>
      </c>
      <c r="C116" s="1623"/>
      <c r="D116" s="1623"/>
      <c r="E116" s="1624"/>
      <c r="F116" s="451"/>
      <c r="G116" s="451"/>
      <c r="H116" s="596" t="str">
        <f>IF(I116=0,"RISPOSTA OBBLIGATORIA","")</f>
        <v>RISPOSTA OBBLIGATORIA</v>
      </c>
      <c r="I116" s="508">
        <v>0</v>
      </c>
      <c r="J116" s="505" t="str">
        <f>IF(I116=1,"VERO",IF(I116=2,"FALSO",""))</f>
        <v/>
      </c>
      <c r="L116" s="964"/>
      <c r="M116" s="964"/>
      <c r="N116" s="964"/>
      <c r="O116" s="964"/>
      <c r="P116" s="964"/>
      <c r="Q116" s="964"/>
      <c r="R116" s="964"/>
      <c r="S116" s="964"/>
      <c r="T116" s="964"/>
      <c r="U116" s="964"/>
      <c r="V116" s="964"/>
      <c r="W116" s="964"/>
      <c r="X116" s="964"/>
      <c r="Y116" s="964"/>
      <c r="Z116" s="964"/>
      <c r="AA116" s="964"/>
      <c r="AB116" s="964"/>
      <c r="AC116" s="964"/>
      <c r="AD116" s="964"/>
      <c r="AE116" s="964"/>
      <c r="AF116" s="964"/>
      <c r="AG116" s="964"/>
      <c r="AH116" s="964"/>
      <c r="AI116" s="964"/>
      <c r="AJ116" s="964"/>
      <c r="AK116" s="964"/>
      <c r="AL116" s="964"/>
      <c r="AM116" s="964"/>
      <c r="AN116" s="964"/>
      <c r="AO116" s="964"/>
      <c r="AP116" s="964"/>
      <c r="AQ116" s="964"/>
      <c r="AR116" s="964"/>
    </row>
    <row r="117" spans="1:44" ht="15" customHeight="1" x14ac:dyDescent="0.15">
      <c r="F117" s="474"/>
      <c r="H117" s="684"/>
      <c r="I117" s="475"/>
    </row>
    <row r="118" spans="1:44" ht="15" customHeight="1" x14ac:dyDescent="0.15">
      <c r="F118" s="476" t="s">
        <v>272</v>
      </c>
      <c r="G118" s="476" t="s">
        <v>273</v>
      </c>
      <c r="H118" s="684"/>
      <c r="I118" s="509"/>
    </row>
    <row r="119" spans="1:44" ht="46.5" customHeight="1" x14ac:dyDescent="0.15">
      <c r="A119" s="546" t="s">
        <v>585</v>
      </c>
      <c r="B119" s="1611" t="s">
        <v>653</v>
      </c>
      <c r="C119" s="1611"/>
      <c r="D119" s="1611"/>
      <c r="E119" s="1612"/>
      <c r="F119" s="547"/>
      <c r="G119" s="547"/>
      <c r="H119" s="596" t="str">
        <f>IF(I119=0,"RISPOSTA OBBLIGATORIA","")</f>
        <v>RISPOSTA OBBLIGATORIA</v>
      </c>
      <c r="I119" s="508">
        <v>0</v>
      </c>
      <c r="J119" s="505" t="str">
        <f>IF(I119=1,"VERO",IF(I119=2,"FALSO",""))</f>
        <v/>
      </c>
    </row>
    <row r="120" spans="1:44" ht="15.6" customHeight="1" x14ac:dyDescent="0.15">
      <c r="A120" s="546"/>
      <c r="B120" s="971"/>
      <c r="C120" s="546"/>
      <c r="D120" s="971"/>
      <c r="E120" s="972"/>
      <c r="H120" s="596"/>
    </row>
    <row r="121" spans="1:44" ht="15" hidden="1" customHeight="1" x14ac:dyDescent="0.15">
      <c r="F121" s="919"/>
      <c r="H121" s="596"/>
      <c r="I121" s="509"/>
    </row>
    <row r="122" spans="1:44" ht="49.35" hidden="1" customHeight="1" x14ac:dyDescent="0.85">
      <c r="A122" s="546" t="s">
        <v>586</v>
      </c>
      <c r="B122" s="1611"/>
      <c r="C122" s="1611"/>
      <c r="D122" s="1611"/>
      <c r="E122" s="1612"/>
      <c r="F122" s="922"/>
      <c r="G122" s="880"/>
      <c r="H122" s="596"/>
      <c r="I122" s="826">
        <v>0</v>
      </c>
    </row>
    <row r="123" spans="1:44" ht="15" hidden="1" customHeight="1" x14ac:dyDescent="0.15">
      <c r="F123" s="469"/>
      <c r="G123" s="469"/>
      <c r="H123" s="596"/>
      <c r="I123" s="414"/>
    </row>
    <row r="124" spans="1:44" ht="15" customHeight="1" x14ac:dyDescent="0.15">
      <c r="F124" s="476" t="s">
        <v>272</v>
      </c>
      <c r="G124" s="476" t="s">
        <v>273</v>
      </c>
      <c r="H124" s="684"/>
      <c r="I124" s="509"/>
    </row>
    <row r="125" spans="1:44" ht="43.5" customHeight="1" x14ac:dyDescent="0.15">
      <c r="A125" s="546" t="s">
        <v>656</v>
      </c>
      <c r="B125" s="1625" t="s">
        <v>1103</v>
      </c>
      <c r="C125" s="1625"/>
      <c r="D125" s="1625"/>
      <c r="E125" s="1626"/>
      <c r="F125" s="451"/>
      <c r="G125" s="451"/>
      <c r="H125" s="596" t="str">
        <f>IF(I125=0,"RISPOSTA OBBLIGATORIA","")</f>
        <v>RISPOSTA OBBLIGATORIA</v>
      </c>
      <c r="I125" s="508">
        <v>0</v>
      </c>
      <c r="J125" s="505" t="str">
        <f>IF(I125=1,"VERO",IF(I125=2,"FALSO",""))</f>
        <v/>
      </c>
    </row>
    <row r="126" spans="1:44" ht="15" customHeight="1" x14ac:dyDescent="0.15">
      <c r="F126" s="474"/>
      <c r="G126" s="643"/>
      <c r="H126" s="920"/>
      <c r="I126" s="973"/>
      <c r="J126" s="964"/>
      <c r="K126" s="964"/>
      <c r="L126" s="964"/>
      <c r="M126" s="964"/>
    </row>
    <row r="127" spans="1:44" ht="15" customHeight="1" x14ac:dyDescent="0.15">
      <c r="F127" s="476" t="s">
        <v>410</v>
      </c>
      <c r="G127" s="643"/>
      <c r="H127" s="920"/>
      <c r="I127" s="923"/>
      <c r="J127" s="879"/>
      <c r="K127" s="879"/>
      <c r="L127" s="879"/>
      <c r="M127" s="879"/>
    </row>
    <row r="128" spans="1:44" ht="46.5" customHeight="1" x14ac:dyDescent="0.15">
      <c r="A128" s="546" t="s">
        <v>964</v>
      </c>
      <c r="B128" s="1627" t="s">
        <v>1073</v>
      </c>
      <c r="C128" s="1627"/>
      <c r="D128" s="1627"/>
      <c r="E128" s="1628"/>
      <c r="F128" s="478">
        <v>0</v>
      </c>
      <c r="G128" s="1621" t="str">
        <f>IF(F128="","RISPOSTA OBBLIGATORIA","")</f>
        <v/>
      </c>
      <c r="H128" s="1629"/>
      <c r="I128" s="311">
        <f>F128</f>
        <v>0</v>
      </c>
      <c r="J128" s="879"/>
      <c r="K128" s="879"/>
      <c r="L128" s="879"/>
      <c r="M128" s="879"/>
    </row>
    <row r="129" spans="1:9" ht="15" customHeight="1" x14ac:dyDescent="0.15">
      <c r="F129" s="474"/>
      <c r="H129" s="684"/>
      <c r="I129" s="475"/>
    </row>
    <row r="130" spans="1:9" ht="15" customHeight="1" x14ac:dyDescent="0.15">
      <c r="F130" s="476"/>
      <c r="H130" s="596"/>
      <c r="I130" s="509"/>
    </row>
    <row r="131" spans="1:9" ht="50.1" customHeight="1" x14ac:dyDescent="0.85">
      <c r="A131" s="546" t="s">
        <v>889</v>
      </c>
      <c r="B131" s="1611" t="s">
        <v>856</v>
      </c>
      <c r="C131" s="1611"/>
      <c r="D131" s="1611"/>
      <c r="E131" s="1612"/>
      <c r="F131" s="885" t="s">
        <v>654</v>
      </c>
      <c r="G131" s="880" t="str">
        <f>IF(I131=0,"←","")</f>
        <v>←</v>
      </c>
      <c r="H131" s="596" t="str">
        <f>IF(I131=0,"RISPOSTA OBBLIGATORIA - Cliccare sulla cella per selezionare la risposta","")</f>
        <v>RISPOSTA OBBLIGATORIA - Cliccare sulla cella per selezionare la risposta</v>
      </c>
      <c r="I131" s="475">
        <f>IF(F131="Sì, esiste un apposito Ufficio/Servizio",1,IF(F131="No",2,IF(F131="No, ma la funzione è esercitata da un altro ufficio","X",0)))</f>
        <v>0</v>
      </c>
    </row>
    <row r="132" spans="1:9" ht="15" customHeight="1" x14ac:dyDescent="0.15">
      <c r="B132" s="469"/>
      <c r="C132" s="469"/>
      <c r="D132" s="469"/>
      <c r="E132" s="469"/>
      <c r="F132" s="469"/>
      <c r="G132" s="469"/>
      <c r="H132" s="685"/>
      <c r="I132" s="475"/>
    </row>
    <row r="133" spans="1:9" ht="15" customHeight="1" x14ac:dyDescent="0.15">
      <c r="F133" s="476"/>
      <c r="H133" s="596"/>
      <c r="I133" s="509"/>
    </row>
    <row r="134" spans="1:9" ht="50.1" customHeight="1" x14ac:dyDescent="0.85">
      <c r="A134" s="546" t="s">
        <v>890</v>
      </c>
      <c r="B134" s="1611" t="s">
        <v>857</v>
      </c>
      <c r="C134" s="1611"/>
      <c r="D134" s="1611"/>
      <c r="E134" s="1612"/>
      <c r="F134" s="885" t="s">
        <v>654</v>
      </c>
      <c r="G134" s="880" t="str">
        <f>IF(I134=0,"←","")</f>
        <v>←</v>
      </c>
      <c r="H134" s="596" t="str">
        <f>IF(I134=0,"RISPOSTA OBBLIGATORIA - Cliccare sulla cella per selezionare la risposta","")</f>
        <v>RISPOSTA OBBLIGATORIA - Cliccare sulla cella per selezionare la risposta</v>
      </c>
      <c r="I134" s="826">
        <f>IF(F134="Sì, annuale per l'anno di rilevazione",1,IF(F134="No",2,IF(F134="Sì, pluriennale","X",0)))</f>
        <v>0</v>
      </c>
    </row>
    <row r="135" spans="1:9" ht="15" customHeight="1" x14ac:dyDescent="0.15">
      <c r="B135" s="469"/>
      <c r="C135" s="469"/>
      <c r="D135" s="469"/>
      <c r="E135" s="469"/>
      <c r="F135" s="469"/>
      <c r="G135" s="469"/>
      <c r="H135" s="685"/>
      <c r="I135" s="475"/>
    </row>
    <row r="136" spans="1:9" ht="33" customHeight="1" x14ac:dyDescent="0.15">
      <c r="A136" s="546" t="s">
        <v>864</v>
      </c>
      <c r="B136" s="1611" t="s">
        <v>858</v>
      </c>
      <c r="C136" s="1611"/>
      <c r="D136" s="1611"/>
      <c r="E136" s="1611"/>
      <c r="F136" s="469"/>
      <c r="G136" s="886" t="s">
        <v>859</v>
      </c>
      <c r="H136" s="685"/>
      <c r="I136" s="414"/>
    </row>
    <row r="137" spans="1:9" ht="15" customHeight="1" x14ac:dyDescent="0.15">
      <c r="B137" s="469"/>
      <c r="C137" s="1618" t="s">
        <v>860</v>
      </c>
      <c r="D137" s="1618"/>
      <c r="E137" s="1618"/>
      <c r="F137" s="476" t="s">
        <v>861</v>
      </c>
      <c r="G137" s="643"/>
      <c r="H137" s="887"/>
      <c r="I137" s="414"/>
    </row>
    <row r="138" spans="1:9" ht="15" customHeight="1" x14ac:dyDescent="0.15">
      <c r="C138" s="888" t="s">
        <v>865</v>
      </c>
      <c r="D138" s="889"/>
      <c r="E138" s="890"/>
      <c r="F138" s="478">
        <v>0</v>
      </c>
      <c r="G138" s="891" t="str">
        <f t="shared" ref="G138:G147" si="0">IF(F138="","RISPOSTA OBBLIGATORIA","")</f>
        <v/>
      </c>
      <c r="H138" s="892"/>
      <c r="I138" s="483">
        <f>F138</f>
        <v>0</v>
      </c>
    </row>
    <row r="139" spans="1:9" ht="15" customHeight="1" x14ac:dyDescent="0.15">
      <c r="C139" s="889" t="s">
        <v>1080</v>
      </c>
      <c r="D139" s="895"/>
      <c r="E139" s="896"/>
      <c r="F139" s="478">
        <v>0</v>
      </c>
      <c r="G139" s="891" t="str">
        <f t="shared" si="0"/>
        <v/>
      </c>
      <c r="H139" s="892"/>
      <c r="I139" s="483">
        <f t="shared" ref="I139:I147" si="1">F139</f>
        <v>0</v>
      </c>
    </row>
    <row r="140" spans="1:9" ht="15" hidden="1" customHeight="1" x14ac:dyDescent="0.15">
      <c r="C140" s="976">
        <v>71</v>
      </c>
      <c r="D140" s="977"/>
      <c r="E140" s="896"/>
      <c r="F140" s="478">
        <v>0</v>
      </c>
      <c r="G140" s="891"/>
      <c r="H140" s="892"/>
      <c r="I140" s="483">
        <f t="shared" si="1"/>
        <v>0</v>
      </c>
    </row>
    <row r="141" spans="1:9" ht="15" customHeight="1" x14ac:dyDescent="0.15">
      <c r="C141" s="888" t="s">
        <v>866</v>
      </c>
      <c r="D141" s="895"/>
      <c r="E141" s="896"/>
      <c r="F141" s="478">
        <v>0</v>
      </c>
      <c r="G141" s="891" t="str">
        <f t="shared" si="0"/>
        <v/>
      </c>
      <c r="H141" s="892"/>
      <c r="I141" s="483">
        <f t="shared" si="1"/>
        <v>0</v>
      </c>
    </row>
    <row r="142" spans="1:9" ht="15" customHeight="1" x14ac:dyDescent="0.15">
      <c r="C142" s="888" t="s">
        <v>867</v>
      </c>
      <c r="D142" s="895"/>
      <c r="E142" s="896"/>
      <c r="F142" s="478">
        <v>0</v>
      </c>
      <c r="G142" s="891" t="str">
        <f t="shared" si="0"/>
        <v/>
      </c>
      <c r="H142" s="892"/>
      <c r="I142" s="483">
        <f t="shared" si="1"/>
        <v>0</v>
      </c>
    </row>
    <row r="143" spans="1:9" ht="15" customHeight="1" x14ac:dyDescent="0.15">
      <c r="C143" s="888" t="s">
        <v>868</v>
      </c>
      <c r="D143" s="895"/>
      <c r="E143" s="896"/>
      <c r="F143" s="478">
        <v>0</v>
      </c>
      <c r="G143" s="891" t="str">
        <f t="shared" si="0"/>
        <v/>
      </c>
      <c r="H143" s="892"/>
      <c r="I143" s="483">
        <f t="shared" si="1"/>
        <v>0</v>
      </c>
    </row>
    <row r="144" spans="1:9" ht="15" customHeight="1" x14ac:dyDescent="0.15">
      <c r="C144" s="888" t="s">
        <v>869</v>
      </c>
      <c r="D144" s="895"/>
      <c r="E144" s="896"/>
      <c r="F144" s="478">
        <v>0</v>
      </c>
      <c r="G144" s="891" t="str">
        <f t="shared" si="0"/>
        <v/>
      </c>
      <c r="H144" s="892"/>
      <c r="I144" s="483">
        <f t="shared" si="1"/>
        <v>0</v>
      </c>
    </row>
    <row r="145" spans="1:9" ht="15" customHeight="1" x14ac:dyDescent="0.15">
      <c r="C145" s="888" t="s">
        <v>870</v>
      </c>
      <c r="D145" s="895"/>
      <c r="E145" s="896"/>
      <c r="F145" s="478">
        <v>0</v>
      </c>
      <c r="G145" s="891" t="str">
        <f t="shared" si="0"/>
        <v/>
      </c>
      <c r="H145" s="892"/>
      <c r="I145" s="483">
        <f t="shared" si="1"/>
        <v>0</v>
      </c>
    </row>
    <row r="146" spans="1:9" ht="15" customHeight="1" x14ac:dyDescent="0.15">
      <c r="C146" s="888" t="s">
        <v>871</v>
      </c>
      <c r="D146" s="895"/>
      <c r="E146" s="896"/>
      <c r="F146" s="478">
        <v>0</v>
      </c>
      <c r="G146" s="891" t="str">
        <f t="shared" si="0"/>
        <v/>
      </c>
      <c r="H146" s="892"/>
      <c r="I146" s="483">
        <f t="shared" si="1"/>
        <v>0</v>
      </c>
    </row>
    <row r="147" spans="1:9" ht="15" customHeight="1" x14ac:dyDescent="0.15">
      <c r="C147" s="888" t="s">
        <v>872</v>
      </c>
      <c r="D147" s="895"/>
      <c r="E147" s="896"/>
      <c r="F147" s="478">
        <v>0</v>
      </c>
      <c r="G147" s="891" t="str">
        <f t="shared" si="0"/>
        <v/>
      </c>
      <c r="H147" s="892"/>
      <c r="I147" s="483">
        <f t="shared" si="1"/>
        <v>0</v>
      </c>
    </row>
    <row r="148" spans="1:9" ht="15" customHeight="1" x14ac:dyDescent="0.15">
      <c r="B148" s="469"/>
      <c r="C148" s="469"/>
      <c r="D148" s="469"/>
      <c r="E148" s="469"/>
      <c r="F148" s="988">
        <f>SUM(F138:F147)</f>
        <v>0</v>
      </c>
      <c r="G148" s="893"/>
      <c r="H148" s="894"/>
      <c r="I148" s="509"/>
    </row>
    <row r="149" spans="1:9" ht="36" customHeight="1" x14ac:dyDescent="0.15">
      <c r="A149" s="546" t="s">
        <v>873</v>
      </c>
      <c r="B149" s="1611" t="s">
        <v>1104</v>
      </c>
      <c r="C149" s="1611"/>
      <c r="D149" s="1611"/>
      <c r="E149" s="1611"/>
      <c r="F149" s="469"/>
      <c r="G149" s="886" t="s">
        <v>862</v>
      </c>
      <c r="H149" s="685"/>
      <c r="I149" s="414"/>
    </row>
    <row r="150" spans="1:9" ht="15" customHeight="1" x14ac:dyDescent="0.15">
      <c r="B150" s="469"/>
      <c r="C150" s="1618" t="s">
        <v>860</v>
      </c>
      <c r="D150" s="1618"/>
      <c r="E150" s="1618"/>
      <c r="F150" s="476" t="s">
        <v>909</v>
      </c>
      <c r="G150" s="643"/>
      <c r="H150" s="887"/>
      <c r="I150" s="414"/>
    </row>
    <row r="151" spans="1:9" ht="15" customHeight="1" x14ac:dyDescent="0.15">
      <c r="C151" s="888" t="s">
        <v>874</v>
      </c>
      <c r="D151" s="889"/>
      <c r="E151" s="890"/>
      <c r="F151" s="478">
        <v>0</v>
      </c>
      <c r="G151" s="891" t="str">
        <f t="shared" ref="G151:G159" si="2">IF(F151="","RISPOSTA OBBLIGATORIA","")</f>
        <v/>
      </c>
      <c r="H151" s="892"/>
      <c r="I151" s="483">
        <f>F151</f>
        <v>0</v>
      </c>
    </row>
    <row r="152" spans="1:9" ht="15" customHeight="1" x14ac:dyDescent="0.15">
      <c r="C152" s="888" t="s">
        <v>875</v>
      </c>
      <c r="D152" s="895"/>
      <c r="E152" s="896"/>
      <c r="F152" s="478">
        <v>0</v>
      </c>
      <c r="G152" s="891" t="str">
        <f t="shared" si="2"/>
        <v/>
      </c>
      <c r="H152" s="892"/>
      <c r="I152" s="483">
        <f t="shared" ref="I152:I159" si="3">F152</f>
        <v>0</v>
      </c>
    </row>
    <row r="153" spans="1:9" ht="15" customHeight="1" x14ac:dyDescent="0.15">
      <c r="C153" s="888" t="s">
        <v>876</v>
      </c>
      <c r="D153" s="895"/>
      <c r="E153" s="896"/>
      <c r="F153" s="478">
        <v>0</v>
      </c>
      <c r="G153" s="891" t="str">
        <f t="shared" si="2"/>
        <v/>
      </c>
      <c r="H153" s="892"/>
      <c r="I153" s="483">
        <f t="shared" si="3"/>
        <v>0</v>
      </c>
    </row>
    <row r="154" spans="1:9" ht="15" customHeight="1" x14ac:dyDescent="0.15">
      <c r="C154" s="888" t="s">
        <v>877</v>
      </c>
      <c r="D154" s="895"/>
      <c r="E154" s="896"/>
      <c r="F154" s="478">
        <v>0</v>
      </c>
      <c r="G154" s="891" t="str">
        <f t="shared" si="2"/>
        <v/>
      </c>
      <c r="H154" s="892"/>
      <c r="I154" s="483">
        <f t="shared" si="3"/>
        <v>0</v>
      </c>
    </row>
    <row r="155" spans="1:9" ht="15" customHeight="1" x14ac:dyDescent="0.15">
      <c r="C155" s="888" t="s">
        <v>878</v>
      </c>
      <c r="D155" s="895"/>
      <c r="E155" s="896"/>
      <c r="F155" s="478">
        <v>0</v>
      </c>
      <c r="G155" s="891" t="str">
        <f t="shared" si="2"/>
        <v/>
      </c>
      <c r="H155" s="892"/>
      <c r="I155" s="483">
        <f t="shared" si="3"/>
        <v>0</v>
      </c>
    </row>
    <row r="156" spans="1:9" ht="15" customHeight="1" x14ac:dyDescent="0.15">
      <c r="C156" s="888" t="s">
        <v>879</v>
      </c>
      <c r="D156" s="895"/>
      <c r="E156" s="896"/>
      <c r="F156" s="478">
        <v>0</v>
      </c>
      <c r="G156" s="891" t="str">
        <f t="shared" si="2"/>
        <v/>
      </c>
      <c r="H156" s="892"/>
      <c r="I156" s="483">
        <f t="shared" si="3"/>
        <v>0</v>
      </c>
    </row>
    <row r="157" spans="1:9" ht="15" customHeight="1" x14ac:dyDescent="0.15">
      <c r="C157" s="888" t="s">
        <v>880</v>
      </c>
      <c r="D157" s="895"/>
      <c r="E157" s="896"/>
      <c r="F157" s="478">
        <v>0</v>
      </c>
      <c r="G157" s="891" t="str">
        <f t="shared" si="2"/>
        <v/>
      </c>
      <c r="H157" s="892"/>
      <c r="I157" s="483">
        <f t="shared" si="3"/>
        <v>0</v>
      </c>
    </row>
    <row r="158" spans="1:9" ht="15" customHeight="1" x14ac:dyDescent="0.15">
      <c r="C158" s="888" t="s">
        <v>881</v>
      </c>
      <c r="D158" s="895"/>
      <c r="E158" s="896"/>
      <c r="F158" s="478">
        <v>0</v>
      </c>
      <c r="G158" s="891" t="str">
        <f t="shared" si="2"/>
        <v/>
      </c>
      <c r="H158" s="892"/>
      <c r="I158" s="483">
        <f t="shared" si="3"/>
        <v>0</v>
      </c>
    </row>
    <row r="159" spans="1:9" ht="15" customHeight="1" x14ac:dyDescent="0.15">
      <c r="C159" s="888" t="s">
        <v>882</v>
      </c>
      <c r="D159" s="895"/>
      <c r="E159" s="896"/>
      <c r="F159" s="478">
        <v>0</v>
      </c>
      <c r="G159" s="891" t="str">
        <f t="shared" si="2"/>
        <v/>
      </c>
      <c r="H159" s="892"/>
      <c r="I159" s="483">
        <f t="shared" si="3"/>
        <v>0</v>
      </c>
    </row>
    <row r="160" spans="1:9" ht="15" customHeight="1" x14ac:dyDescent="0.15">
      <c r="B160" s="469"/>
      <c r="C160" s="469"/>
      <c r="D160" s="469"/>
      <c r="E160" s="469"/>
      <c r="F160" s="469"/>
      <c r="G160" s="469"/>
      <c r="H160" s="685"/>
      <c r="I160" s="414"/>
    </row>
    <row r="161" spans="1:10" ht="15" customHeight="1" x14ac:dyDescent="0.15">
      <c r="A161" s="546" t="s">
        <v>883</v>
      </c>
      <c r="B161" s="1611" t="s">
        <v>863</v>
      </c>
      <c r="C161" s="1611"/>
      <c r="D161" s="1611"/>
      <c r="E161" s="1611"/>
      <c r="F161" s="476" t="s">
        <v>272</v>
      </c>
      <c r="G161" s="476" t="s">
        <v>273</v>
      </c>
      <c r="H161" s="685"/>
    </row>
    <row r="162" spans="1:10" ht="21" customHeight="1" x14ac:dyDescent="0.15">
      <c r="B162" s="469"/>
      <c r="C162" s="1610" t="s">
        <v>884</v>
      </c>
      <c r="D162" s="1610"/>
      <c r="E162" s="1610"/>
      <c r="F162" s="451"/>
      <c r="G162" s="451"/>
      <c r="H162" s="897" t="str">
        <f>IF(I162=0,"RISPOSTA OBBLIGATORIA","")</f>
        <v>RISPOSTA OBBLIGATORIA</v>
      </c>
      <c r="I162" s="508">
        <v>0</v>
      </c>
      <c r="J162" s="505" t="str">
        <f>IF(I162=1,"VERO",IF(I162=2,"FALSO",""))</f>
        <v/>
      </c>
    </row>
    <row r="163" spans="1:10" ht="21" customHeight="1" x14ac:dyDescent="0.15">
      <c r="B163" s="469"/>
      <c r="C163" s="1610" t="s">
        <v>885</v>
      </c>
      <c r="D163" s="1610"/>
      <c r="E163" s="1610"/>
      <c r="F163" s="451"/>
      <c r="G163" s="451"/>
      <c r="H163" s="897" t="str">
        <f>IF(I163=0,"RISPOSTA OBBLIGATORIA","")</f>
        <v>RISPOSTA OBBLIGATORIA</v>
      </c>
      <c r="I163" s="508">
        <v>0</v>
      </c>
      <c r="J163" s="505" t="str">
        <f>IF(I163=1,"VERO",IF(I163=2,"FALSO",""))</f>
        <v/>
      </c>
    </row>
    <row r="164" spans="1:10" ht="21" customHeight="1" x14ac:dyDescent="0.15">
      <c r="B164" s="469"/>
      <c r="C164" s="1610" t="s">
        <v>886</v>
      </c>
      <c r="D164" s="1610"/>
      <c r="E164" s="1610"/>
      <c r="F164" s="451"/>
      <c r="G164" s="451"/>
      <c r="H164" s="897" t="str">
        <f>IF(I164=0,"RISPOSTA OBBLIGATORIA","")</f>
        <v>RISPOSTA OBBLIGATORIA</v>
      </c>
      <c r="I164" s="508">
        <v>0</v>
      </c>
      <c r="J164" s="505" t="str">
        <f>IF(I164=1,"VERO",IF(I164=2,"FALSO",""))</f>
        <v/>
      </c>
    </row>
    <row r="165" spans="1:10" ht="21" customHeight="1" x14ac:dyDescent="0.15">
      <c r="B165" s="469"/>
      <c r="C165" s="1610" t="s">
        <v>887</v>
      </c>
      <c r="D165" s="1610"/>
      <c r="E165" s="1610"/>
      <c r="F165" s="451"/>
      <c r="G165" s="451"/>
      <c r="H165" s="897" t="str">
        <f>IF(I165=0,"RISPOSTA OBBLIGATORIA","")</f>
        <v>RISPOSTA OBBLIGATORIA</v>
      </c>
      <c r="I165" s="508">
        <v>0</v>
      </c>
      <c r="J165" s="505" t="str">
        <f>IF(I165=1,"VERO",IF(I165=2,"FALSO",""))</f>
        <v/>
      </c>
    </row>
    <row r="166" spans="1:10" ht="23.1" customHeight="1" x14ac:dyDescent="0.15">
      <c r="B166" s="469"/>
      <c r="C166" s="1610" t="s">
        <v>888</v>
      </c>
      <c r="D166" s="1610"/>
      <c r="E166" s="1610"/>
      <c r="F166" s="451"/>
      <c r="G166" s="451"/>
      <c r="H166" s="897" t="str">
        <f>IF(I166=0,"RISPOSTA OBBLIGATORIA","")</f>
        <v>RISPOSTA OBBLIGATORIA</v>
      </c>
      <c r="I166" s="508">
        <v>0</v>
      </c>
      <c r="J166" s="505" t="str">
        <f>IF(I166=1,"VERO",IF(I166=2,"FALSO",""))</f>
        <v/>
      </c>
    </row>
    <row r="167" spans="1:10" ht="15" customHeight="1" x14ac:dyDescent="0.15">
      <c r="B167" s="469"/>
      <c r="C167" s="469"/>
      <c r="D167" s="469"/>
      <c r="E167" s="469"/>
      <c r="F167" s="469"/>
      <c r="G167" s="469"/>
      <c r="H167" s="685"/>
      <c r="I167" s="475"/>
    </row>
    <row r="168" spans="1:10" ht="15" customHeight="1" x14ac:dyDescent="0.15">
      <c r="A168" s="505"/>
      <c r="B168" s="505"/>
      <c r="C168" s="505"/>
      <c r="D168" s="505"/>
      <c r="E168" s="505"/>
      <c r="F168" s="476" t="s">
        <v>410</v>
      </c>
      <c r="G168" s="469"/>
      <c r="H168" s="685"/>
      <c r="I168" s="475"/>
    </row>
    <row r="169" spans="1:10" ht="35.85" customHeight="1" x14ac:dyDescent="0.15">
      <c r="A169" s="978" t="s">
        <v>1081</v>
      </c>
      <c r="B169" s="1611" t="s">
        <v>1082</v>
      </c>
      <c r="C169" s="1611"/>
      <c r="D169" s="1611"/>
      <c r="E169" s="1612"/>
      <c r="F169" s="478">
        <v>0</v>
      </c>
      <c r="G169" s="469"/>
      <c r="H169" s="685"/>
      <c r="I169" s="311">
        <f>F169</f>
        <v>0</v>
      </c>
    </row>
    <row r="170" spans="1:10" ht="15" customHeight="1" x14ac:dyDescent="0.15">
      <c r="A170" s="584"/>
      <c r="B170" s="469"/>
      <c r="C170" s="469"/>
      <c r="D170" s="469"/>
      <c r="E170" s="469"/>
      <c r="F170" s="469"/>
      <c r="G170" s="469"/>
      <c r="H170" s="685"/>
      <c r="I170" s="475"/>
    </row>
    <row r="171" spans="1:10" ht="15" customHeight="1" x14ac:dyDescent="0.15">
      <c r="A171" s="964"/>
      <c r="B171" s="505"/>
      <c r="C171" s="505"/>
      <c r="D171" s="505"/>
      <c r="E171" s="505"/>
      <c r="F171" s="476" t="s">
        <v>1083</v>
      </c>
      <c r="G171" s="476" t="s">
        <v>1084</v>
      </c>
      <c r="H171" s="685"/>
      <c r="I171" s="475"/>
    </row>
    <row r="172" spans="1:10" ht="36.6" customHeight="1" x14ac:dyDescent="0.15">
      <c r="A172" s="978" t="s">
        <v>1085</v>
      </c>
      <c r="B172" s="1611" t="s">
        <v>1086</v>
      </c>
      <c r="C172" s="1611"/>
      <c r="D172" s="1611"/>
      <c r="E172" s="1611"/>
      <c r="F172" s="451"/>
      <c r="G172" s="451"/>
      <c r="H172" s="975" t="str">
        <f>IF(I172=0,"RISPOSTA OBBLIGATORIA","")</f>
        <v>RISPOSTA OBBLIGATORIA</v>
      </c>
      <c r="I172" s="475">
        <v>0</v>
      </c>
      <c r="J172" s="505" t="str">
        <f>IF(I172=1,"VERO",IF(I172=2,"FALSO",""))</f>
        <v/>
      </c>
    </row>
    <row r="173" spans="1:10" ht="15" customHeight="1" x14ac:dyDescent="0.15">
      <c r="B173" s="469"/>
      <c r="C173" s="469"/>
      <c r="D173" s="469"/>
      <c r="E173" s="469"/>
      <c r="F173" s="469"/>
      <c r="G173" s="469"/>
      <c r="H173" s="685"/>
      <c r="I173" s="414"/>
    </row>
    <row r="174" spans="1:10" ht="27.75" customHeight="1" x14ac:dyDescent="0.15">
      <c r="A174" s="546" t="s">
        <v>1087</v>
      </c>
      <c r="B174" s="1611" t="s">
        <v>1088</v>
      </c>
      <c r="C174" s="1611"/>
      <c r="D174" s="1611"/>
      <c r="E174" s="1611"/>
      <c r="F174" s="505"/>
      <c r="G174" s="469"/>
      <c r="H174" s="685"/>
      <c r="I174" s="414"/>
    </row>
    <row r="175" spans="1:10" ht="15" customHeight="1" x14ac:dyDescent="0.15">
      <c r="B175" s="956"/>
      <c r="C175" s="956"/>
      <c r="D175" s="956"/>
      <c r="E175" s="956"/>
      <c r="F175" s="476" t="s">
        <v>410</v>
      </c>
      <c r="G175" s="469"/>
      <c r="H175" s="685"/>
      <c r="I175" s="414"/>
    </row>
    <row r="176" spans="1:10" ht="20.85" customHeight="1" x14ac:dyDescent="0.15">
      <c r="B176" s="505"/>
      <c r="C176" s="1610" t="s">
        <v>1089</v>
      </c>
      <c r="D176" s="1610"/>
      <c r="E176" s="1610"/>
      <c r="F176" s="478">
        <v>0</v>
      </c>
      <c r="G176" s="469"/>
      <c r="H176" s="685"/>
      <c r="I176" s="483">
        <f>F176</f>
        <v>0</v>
      </c>
    </row>
    <row r="177" spans="1:9" ht="20.85" customHeight="1" x14ac:dyDescent="0.15">
      <c r="B177" s="505"/>
      <c r="C177" s="1610" t="s">
        <v>1212</v>
      </c>
      <c r="D177" s="1610"/>
      <c r="E177" s="1610"/>
      <c r="F177" s="478">
        <v>0</v>
      </c>
      <c r="G177" s="469"/>
      <c r="H177" s="685"/>
      <c r="I177" s="483">
        <f>F177</f>
        <v>0</v>
      </c>
    </row>
    <row r="178" spans="1:9" ht="20.85" customHeight="1" x14ac:dyDescent="0.15">
      <c r="B178" s="505"/>
      <c r="C178" s="1610" t="s">
        <v>1213</v>
      </c>
      <c r="D178" s="1610"/>
      <c r="E178" s="1610"/>
      <c r="F178" s="478">
        <v>0</v>
      </c>
      <c r="G178" s="469"/>
      <c r="H178" s="685"/>
      <c r="I178" s="483">
        <f>F178</f>
        <v>0</v>
      </c>
    </row>
    <row r="179" spans="1:9" ht="15" customHeight="1" x14ac:dyDescent="0.15">
      <c r="B179" s="469"/>
      <c r="C179" s="469"/>
      <c r="D179" s="469"/>
      <c r="E179" s="469"/>
      <c r="F179" s="469"/>
      <c r="G179" s="469"/>
      <c r="H179" s="685"/>
      <c r="I179" s="414"/>
    </row>
    <row r="180" spans="1:9" ht="27.75" customHeight="1" x14ac:dyDescent="0.15">
      <c r="A180" s="546" t="s">
        <v>1090</v>
      </c>
      <c r="B180" s="1611" t="s">
        <v>1091</v>
      </c>
      <c r="C180" s="1611"/>
      <c r="D180" s="1611"/>
      <c r="E180" s="1611"/>
      <c r="F180" s="1611"/>
      <c r="G180" s="469"/>
      <c r="H180" s="685"/>
      <c r="I180" s="414"/>
    </row>
    <row r="181" spans="1:9" ht="15" customHeight="1" x14ac:dyDescent="0.15">
      <c r="B181" s="505"/>
      <c r="C181" s="505"/>
      <c r="D181" s="505"/>
      <c r="E181" s="469"/>
      <c r="F181" s="476" t="s">
        <v>410</v>
      </c>
      <c r="G181" s="469"/>
      <c r="H181" s="685"/>
      <c r="I181" s="414"/>
    </row>
    <row r="182" spans="1:9" ht="20.85" customHeight="1" x14ac:dyDescent="0.15">
      <c r="B182" s="505"/>
      <c r="C182" s="1610" t="s">
        <v>1223</v>
      </c>
      <c r="D182" s="1610"/>
      <c r="E182" s="1610"/>
      <c r="F182" s="478">
        <v>0</v>
      </c>
      <c r="G182" s="469"/>
      <c r="H182" s="685"/>
      <c r="I182" s="483">
        <f>F182</f>
        <v>0</v>
      </c>
    </row>
    <row r="183" spans="1:9" ht="20.85" customHeight="1" x14ac:dyDescent="0.15">
      <c r="B183" s="505"/>
      <c r="C183" s="1610" t="s">
        <v>1224</v>
      </c>
      <c r="D183" s="1610"/>
      <c r="E183" s="1610"/>
      <c r="F183" s="478">
        <v>0</v>
      </c>
      <c r="G183" s="469"/>
      <c r="H183" s="685"/>
      <c r="I183" s="483">
        <f>F183</f>
        <v>0</v>
      </c>
    </row>
    <row r="184" spans="1:9" ht="20.85" customHeight="1" x14ac:dyDescent="0.15">
      <c r="B184" s="469"/>
      <c r="C184" s="1610" t="s">
        <v>1225</v>
      </c>
      <c r="D184" s="1610"/>
      <c r="E184" s="1610"/>
      <c r="F184" s="478">
        <v>0</v>
      </c>
      <c r="G184" s="469"/>
      <c r="H184" s="685"/>
      <c r="I184" s="483">
        <f>F184</f>
        <v>0</v>
      </c>
    </row>
    <row r="185" spans="1:9" ht="15" customHeight="1" x14ac:dyDescent="0.15">
      <c r="B185" s="469"/>
      <c r="C185" s="505"/>
      <c r="D185" s="505"/>
      <c r="E185" s="505"/>
      <c r="F185" s="469"/>
      <c r="G185" s="469"/>
      <c r="H185" s="685"/>
      <c r="I185" s="414"/>
    </row>
    <row r="186" spans="1:9" ht="27.75" customHeight="1" x14ac:dyDescent="0.15">
      <c r="A186" s="546" t="s">
        <v>1093</v>
      </c>
      <c r="B186" s="1611" t="s">
        <v>1094</v>
      </c>
      <c r="C186" s="1611"/>
      <c r="D186" s="1611"/>
      <c r="E186" s="1611"/>
      <c r="F186" s="469"/>
      <c r="G186" s="469"/>
      <c r="H186" s="685"/>
      <c r="I186" s="414"/>
    </row>
    <row r="187" spans="1:9" ht="15" customHeight="1" x14ac:dyDescent="0.15">
      <c r="B187" s="505"/>
      <c r="C187" s="505"/>
      <c r="D187" s="505"/>
      <c r="E187" s="505"/>
      <c r="F187" s="476" t="s">
        <v>410</v>
      </c>
      <c r="G187" s="469"/>
      <c r="H187" s="685"/>
      <c r="I187" s="414"/>
    </row>
    <row r="188" spans="1:9" ht="20.85" customHeight="1" x14ac:dyDescent="0.15">
      <c r="B188" s="505"/>
      <c r="C188" s="1610" t="s">
        <v>1218</v>
      </c>
      <c r="D188" s="1610"/>
      <c r="E188" s="1610"/>
      <c r="F188" s="478">
        <v>0</v>
      </c>
      <c r="G188" s="469"/>
      <c r="H188" s="685"/>
      <c r="I188" s="483">
        <f>F188</f>
        <v>0</v>
      </c>
    </row>
    <row r="189" spans="1:9" ht="20.85" customHeight="1" x14ac:dyDescent="0.15">
      <c r="B189" s="505"/>
      <c r="C189" s="1610" t="s">
        <v>1219</v>
      </c>
      <c r="D189" s="1610"/>
      <c r="E189" s="1610"/>
      <c r="F189" s="478">
        <v>0</v>
      </c>
      <c r="G189" s="469"/>
      <c r="H189" s="685"/>
      <c r="I189" s="483">
        <f>F189</f>
        <v>0</v>
      </c>
    </row>
    <row r="190" spans="1:9" ht="20.85" customHeight="1" x14ac:dyDescent="0.15">
      <c r="B190" s="1617" t="s">
        <v>1095</v>
      </c>
      <c r="C190" s="1617"/>
      <c r="D190" s="1617"/>
      <c r="E190" s="505"/>
      <c r="F190" s="505"/>
      <c r="G190" s="505"/>
      <c r="H190" s="685"/>
      <c r="I190" s="432"/>
    </row>
    <row r="191" spans="1:9" ht="20.85" customHeight="1" x14ac:dyDescent="0.15">
      <c r="B191" s="505"/>
      <c r="C191" s="1610" t="s">
        <v>1220</v>
      </c>
      <c r="D191" s="1610"/>
      <c r="E191" s="1610"/>
      <c r="F191" s="478">
        <v>0</v>
      </c>
      <c r="G191" s="469"/>
      <c r="H191" s="161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10" t="s">
        <v>1221</v>
      </c>
      <c r="D192" s="1610"/>
      <c r="E192" s="1610"/>
      <c r="F192" s="478">
        <v>0</v>
      </c>
      <c r="G192" s="469"/>
      <c r="H192" s="1616"/>
      <c r="I192" s="483">
        <f>F192</f>
        <v>0</v>
      </c>
    </row>
    <row r="193" spans="1:10" ht="20.85" customHeight="1" x14ac:dyDescent="0.15">
      <c r="B193" s="469"/>
      <c r="C193" s="1610" t="s">
        <v>1222</v>
      </c>
      <c r="D193" s="1610"/>
      <c r="E193" s="1610"/>
      <c r="F193" s="478">
        <v>0</v>
      </c>
      <c r="G193" s="469"/>
      <c r="H193" s="1616"/>
      <c r="I193" s="483">
        <f>F193</f>
        <v>0</v>
      </c>
    </row>
    <row r="194" spans="1:10" ht="15" customHeight="1" x14ac:dyDescent="0.15">
      <c r="B194" s="469"/>
      <c r="C194" s="469"/>
      <c r="D194" s="469"/>
      <c r="E194" s="469"/>
      <c r="F194" s="469"/>
      <c r="G194" s="469"/>
      <c r="H194" s="685"/>
      <c r="I194" s="414"/>
    </row>
    <row r="195" spans="1:10" ht="15" customHeight="1" x14ac:dyDescent="0.15">
      <c r="B195" s="469"/>
      <c r="C195" s="469"/>
      <c r="D195" s="469"/>
      <c r="E195" s="469"/>
      <c r="F195" s="476" t="s">
        <v>410</v>
      </c>
      <c r="G195" s="469"/>
      <c r="H195" s="685"/>
      <c r="I195" s="414"/>
    </row>
    <row r="196" spans="1:10" ht="44.85" customHeight="1" x14ac:dyDescent="0.15">
      <c r="A196" s="546" t="s">
        <v>1099</v>
      </c>
      <c r="B196" s="1611" t="s">
        <v>1100</v>
      </c>
      <c r="C196" s="1611"/>
      <c r="D196" s="1611"/>
      <c r="E196" s="1612"/>
      <c r="F196" s="478">
        <v>0</v>
      </c>
      <c r="G196" s="469"/>
      <c r="H196" s="987"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5"/>
      <c r="I197" s="432"/>
    </row>
    <row r="198" spans="1:10" ht="44.85" customHeight="1" x14ac:dyDescent="0.15">
      <c r="A198" s="546" t="s">
        <v>1101</v>
      </c>
      <c r="B198" s="1611" t="s">
        <v>1102</v>
      </c>
      <c r="C198" s="1611"/>
      <c r="D198" s="1611"/>
      <c r="E198" s="1611"/>
      <c r="F198" s="478">
        <v>0</v>
      </c>
      <c r="G198" s="469"/>
      <c r="H198" s="987"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5"/>
      <c r="I199" s="414"/>
    </row>
    <row r="200" spans="1:10" ht="15" customHeight="1" x14ac:dyDescent="0.15">
      <c r="B200" s="469"/>
      <c r="C200" s="469"/>
      <c r="D200" s="469"/>
      <c r="E200" s="469"/>
      <c r="F200" s="469"/>
      <c r="G200" s="469"/>
      <c r="H200" s="685"/>
      <c r="I200" s="414"/>
    </row>
    <row r="201" spans="1:10" s="964" customFormat="1" ht="15" hidden="1" customHeight="1" x14ac:dyDescent="0.15">
      <c r="A201" s="584"/>
      <c r="B201" s="1613" t="s">
        <v>412</v>
      </c>
      <c r="C201" s="1614"/>
      <c r="D201" s="1615"/>
      <c r="E201" s="979"/>
      <c r="F201" s="1601" t="str">
        <f>IF(E201:E250=0,"RISPOSTA OBBLIGATORIA","")</f>
        <v>RISPOSTA OBBLIGATORIA</v>
      </c>
      <c r="G201" s="1602"/>
      <c r="H201" s="1603"/>
      <c r="I201" s="973"/>
    </row>
    <row r="202" spans="1:10" s="964" customFormat="1" ht="15" hidden="1" customHeight="1" x14ac:dyDescent="0.15">
      <c r="A202" s="584"/>
      <c r="B202" s="1614"/>
      <c r="C202" s="1614"/>
      <c r="D202" s="1615"/>
      <c r="E202" s="980"/>
      <c r="F202" s="1604"/>
      <c r="G202" s="1605"/>
      <c r="H202" s="1606"/>
      <c r="I202" s="981"/>
    </row>
    <row r="203" spans="1:10" s="964" customFormat="1" ht="15" hidden="1" customHeight="1" x14ac:dyDescent="0.15">
      <c r="A203" s="982"/>
      <c r="B203" s="1614"/>
      <c r="C203" s="1614"/>
      <c r="D203" s="1615"/>
      <c r="E203" s="980"/>
      <c r="F203" s="1604"/>
      <c r="G203" s="1605"/>
      <c r="H203" s="1606"/>
      <c r="I203" s="981"/>
    </row>
    <row r="204" spans="1:10" s="964" customFormat="1" ht="15" hidden="1" customHeight="1" x14ac:dyDescent="0.15">
      <c r="A204" s="982"/>
      <c r="B204" s="1614"/>
      <c r="C204" s="1614"/>
      <c r="D204" s="1615"/>
      <c r="E204" s="980"/>
      <c r="F204" s="1604"/>
      <c r="G204" s="1605"/>
      <c r="H204" s="1606"/>
      <c r="I204" s="981"/>
    </row>
    <row r="205" spans="1:10" s="964" customFormat="1" ht="15" hidden="1" customHeight="1" x14ac:dyDescent="0.15">
      <c r="A205" s="982"/>
      <c r="B205" s="1614"/>
      <c r="C205" s="1614"/>
      <c r="D205" s="1615"/>
      <c r="E205" s="980"/>
      <c r="F205" s="1604"/>
      <c r="G205" s="1605"/>
      <c r="H205" s="1606"/>
      <c r="I205" s="981"/>
    </row>
    <row r="206" spans="1:10" s="964" customFormat="1" ht="15" hidden="1" customHeight="1" x14ac:dyDescent="0.15">
      <c r="A206" s="982"/>
      <c r="B206" s="1614"/>
      <c r="C206" s="1614"/>
      <c r="D206" s="1615"/>
      <c r="E206" s="980"/>
      <c r="F206" s="1604"/>
      <c r="G206" s="1605"/>
      <c r="H206" s="1606"/>
      <c r="I206" s="981"/>
    </row>
    <row r="207" spans="1:10" s="964" customFormat="1" ht="15" hidden="1" customHeight="1" x14ac:dyDescent="0.15">
      <c r="A207" s="982"/>
      <c r="B207" s="1614"/>
      <c r="C207" s="1614"/>
      <c r="D207" s="1615"/>
      <c r="E207" s="980"/>
      <c r="F207" s="1604"/>
      <c r="G207" s="1605"/>
      <c r="H207" s="1606"/>
      <c r="I207" s="981"/>
    </row>
    <row r="208" spans="1:10" s="984" customFormat="1" ht="15" hidden="1" customHeight="1" x14ac:dyDescent="0.15">
      <c r="A208" s="982"/>
      <c r="B208" s="1614"/>
      <c r="C208" s="1614"/>
      <c r="D208" s="1615"/>
      <c r="E208" s="980"/>
      <c r="F208" s="1604"/>
      <c r="G208" s="1605"/>
      <c r="H208" s="1606"/>
      <c r="I208" s="983"/>
      <c r="J208" s="964"/>
    </row>
    <row r="209" spans="1:9" s="964" customFormat="1" ht="15" hidden="1" customHeight="1" x14ac:dyDescent="0.15">
      <c r="A209" s="982"/>
      <c r="B209" s="1614"/>
      <c r="C209" s="1614"/>
      <c r="D209" s="1615"/>
      <c r="E209" s="980"/>
      <c r="F209" s="1604"/>
      <c r="G209" s="1605"/>
      <c r="H209" s="1606"/>
      <c r="I209" s="981"/>
    </row>
    <row r="210" spans="1:9" s="964" customFormat="1" ht="15" hidden="1" customHeight="1" x14ac:dyDescent="0.15">
      <c r="A210" s="982"/>
      <c r="B210" s="1614"/>
      <c r="C210" s="1614"/>
      <c r="D210" s="1615"/>
      <c r="E210" s="980"/>
      <c r="F210" s="1604"/>
      <c r="G210" s="1605"/>
      <c r="H210" s="1606"/>
      <c r="I210" s="981"/>
    </row>
    <row r="211" spans="1:9" s="964" customFormat="1" ht="15" hidden="1" customHeight="1" x14ac:dyDescent="0.15">
      <c r="A211" s="584"/>
      <c r="B211" s="1608"/>
      <c r="C211" s="1608"/>
      <c r="D211" s="1609"/>
      <c r="E211" s="980"/>
      <c r="F211" s="1607"/>
      <c r="G211" s="1608"/>
      <c r="H211" s="1609"/>
      <c r="I211" s="973"/>
    </row>
    <row r="212" spans="1:9" s="964" customFormat="1" ht="15" hidden="1" customHeight="1" x14ac:dyDescent="0.15">
      <c r="A212" s="584"/>
      <c r="B212" s="1608"/>
      <c r="C212" s="1608"/>
      <c r="D212" s="1609"/>
      <c r="E212" s="980"/>
      <c r="F212" s="1607"/>
      <c r="G212" s="1608"/>
      <c r="H212" s="1609"/>
      <c r="I212" s="973"/>
    </row>
    <row r="213" spans="1:9" s="964" customFormat="1" ht="15" hidden="1" customHeight="1" x14ac:dyDescent="0.15">
      <c r="A213" s="584"/>
      <c r="B213" s="1608"/>
      <c r="C213" s="1608"/>
      <c r="D213" s="1609"/>
      <c r="E213" s="980"/>
      <c r="F213" s="1607"/>
      <c r="G213" s="1608"/>
      <c r="H213" s="1609"/>
      <c r="I213" s="973"/>
    </row>
    <row r="214" spans="1:9" s="964" customFormat="1" ht="15" hidden="1" customHeight="1" x14ac:dyDescent="0.15">
      <c r="A214" s="584"/>
      <c r="B214" s="1608"/>
      <c r="C214" s="1608"/>
      <c r="D214" s="1609"/>
      <c r="E214" s="980"/>
      <c r="F214" s="1607"/>
      <c r="G214" s="1608"/>
      <c r="H214" s="1609"/>
      <c r="I214" s="973"/>
    </row>
    <row r="215" spans="1:9" s="964" customFormat="1" ht="15" hidden="1" customHeight="1" x14ac:dyDescent="0.15">
      <c r="A215" s="584"/>
      <c r="B215" s="1608"/>
      <c r="C215" s="1608"/>
      <c r="D215" s="1609"/>
      <c r="E215" s="980"/>
      <c r="F215" s="1607"/>
      <c r="G215" s="1608"/>
      <c r="H215" s="1609"/>
      <c r="I215" s="973"/>
    </row>
    <row r="216" spans="1:9" s="964" customFormat="1" ht="15" hidden="1" customHeight="1" x14ac:dyDescent="0.15">
      <c r="A216" s="584"/>
      <c r="B216" s="1608"/>
      <c r="C216" s="1608"/>
      <c r="D216" s="1609"/>
      <c r="E216" s="980"/>
      <c r="F216" s="1607"/>
      <c r="G216" s="1608"/>
      <c r="H216" s="1609"/>
      <c r="I216" s="973"/>
    </row>
    <row r="217" spans="1:9" s="964" customFormat="1" ht="15" hidden="1" customHeight="1" x14ac:dyDescent="0.15">
      <c r="A217" s="584"/>
      <c r="B217" s="1608"/>
      <c r="C217" s="1608"/>
      <c r="D217" s="1609"/>
      <c r="E217" s="980"/>
      <c r="F217" s="1607"/>
      <c r="G217" s="1608"/>
      <c r="H217" s="1609"/>
      <c r="I217" s="973"/>
    </row>
    <row r="218" spans="1:9" s="964" customFormat="1" ht="15" hidden="1" customHeight="1" x14ac:dyDescent="0.15">
      <c r="A218" s="584"/>
      <c r="B218" s="1608"/>
      <c r="C218" s="1608"/>
      <c r="D218" s="1609"/>
      <c r="E218" s="980"/>
      <c r="F218" s="1607"/>
      <c r="G218" s="1608"/>
      <c r="H218" s="1609"/>
      <c r="I218" s="973"/>
    </row>
    <row r="219" spans="1:9" s="964" customFormat="1" ht="15" hidden="1" customHeight="1" x14ac:dyDescent="0.15">
      <c r="A219" s="584"/>
      <c r="B219" s="1608"/>
      <c r="C219" s="1608"/>
      <c r="D219" s="1609"/>
      <c r="E219" s="980"/>
      <c r="F219" s="1607"/>
      <c r="G219" s="1608"/>
      <c r="H219" s="1609"/>
      <c r="I219" s="973"/>
    </row>
    <row r="220" spans="1:9" s="964" customFormat="1" ht="15" hidden="1" customHeight="1" x14ac:dyDescent="0.15">
      <c r="A220" s="584"/>
      <c r="B220" s="1608"/>
      <c r="C220" s="1608"/>
      <c r="D220" s="1609"/>
      <c r="E220" s="980"/>
      <c r="F220" s="1607"/>
      <c r="G220" s="1608"/>
      <c r="H220" s="1609"/>
      <c r="I220" s="973"/>
    </row>
    <row r="221" spans="1:9" s="964" customFormat="1" ht="15" hidden="1" customHeight="1" x14ac:dyDescent="0.15">
      <c r="A221" s="584"/>
      <c r="B221" s="1608"/>
      <c r="C221" s="1608"/>
      <c r="D221" s="1609"/>
      <c r="E221" s="980"/>
      <c r="F221" s="1607"/>
      <c r="G221" s="1608"/>
      <c r="H221" s="1609"/>
      <c r="I221" s="973"/>
    </row>
    <row r="222" spans="1:9" s="964" customFormat="1" ht="15" hidden="1" customHeight="1" x14ac:dyDescent="0.15">
      <c r="A222" s="584"/>
      <c r="B222" s="1608"/>
      <c r="C222" s="1608"/>
      <c r="D222" s="1609"/>
      <c r="E222" s="980"/>
      <c r="F222" s="1607"/>
      <c r="G222" s="1608"/>
      <c r="H222" s="1609"/>
      <c r="I222" s="973"/>
    </row>
    <row r="223" spans="1:9" s="964" customFormat="1" ht="15" hidden="1" customHeight="1" x14ac:dyDescent="0.15">
      <c r="A223" s="584"/>
      <c r="B223" s="1608"/>
      <c r="C223" s="1608"/>
      <c r="D223" s="1609"/>
      <c r="E223" s="980"/>
      <c r="F223" s="1607"/>
      <c r="G223" s="1608"/>
      <c r="H223" s="1609"/>
      <c r="I223" s="973"/>
    </row>
    <row r="224" spans="1:9" s="964" customFormat="1" ht="15" hidden="1" customHeight="1" x14ac:dyDescent="0.15">
      <c r="A224" s="584"/>
      <c r="B224" s="1608"/>
      <c r="C224" s="1608"/>
      <c r="D224" s="1609"/>
      <c r="E224" s="980"/>
      <c r="F224" s="1607"/>
      <c r="G224" s="1608"/>
      <c r="H224" s="1609"/>
      <c r="I224" s="973"/>
    </row>
    <row r="225" spans="1:9" s="964" customFormat="1" ht="15" hidden="1" customHeight="1" x14ac:dyDescent="0.15">
      <c r="A225" s="584"/>
      <c r="B225" s="1608"/>
      <c r="C225" s="1608"/>
      <c r="D225" s="1609"/>
      <c r="E225" s="980"/>
      <c r="F225" s="1607"/>
      <c r="G225" s="1608"/>
      <c r="H225" s="1609"/>
      <c r="I225" s="973"/>
    </row>
    <row r="226" spans="1:9" s="964" customFormat="1" ht="15" hidden="1" customHeight="1" x14ac:dyDescent="0.15">
      <c r="A226" s="584"/>
      <c r="B226" s="1608"/>
      <c r="C226" s="1608"/>
      <c r="D226" s="1609"/>
      <c r="E226" s="980"/>
      <c r="F226" s="1607"/>
      <c r="G226" s="1608"/>
      <c r="H226" s="1609"/>
      <c r="I226" s="973"/>
    </row>
    <row r="227" spans="1:9" s="964" customFormat="1" ht="15" hidden="1" customHeight="1" x14ac:dyDescent="0.15">
      <c r="A227" s="584"/>
      <c r="B227" s="1608"/>
      <c r="C227" s="1608"/>
      <c r="D227" s="1609"/>
      <c r="E227" s="980"/>
      <c r="F227" s="1607"/>
      <c r="G227" s="1608"/>
      <c r="H227" s="1609"/>
      <c r="I227" s="973"/>
    </row>
    <row r="228" spans="1:9" s="964" customFormat="1" ht="15" hidden="1" customHeight="1" x14ac:dyDescent="0.15">
      <c r="A228" s="584"/>
      <c r="B228" s="1608"/>
      <c r="C228" s="1608"/>
      <c r="D228" s="1609"/>
      <c r="E228" s="980"/>
      <c r="F228" s="1607"/>
      <c r="G228" s="1608"/>
      <c r="H228" s="1609"/>
      <c r="I228" s="973"/>
    </row>
    <row r="229" spans="1:9" s="964" customFormat="1" ht="15" hidden="1" customHeight="1" x14ac:dyDescent="0.15">
      <c r="A229" s="584"/>
      <c r="B229" s="1608"/>
      <c r="C229" s="1608"/>
      <c r="D229" s="1609"/>
      <c r="E229" s="980"/>
      <c r="F229" s="1607"/>
      <c r="G229" s="1608"/>
      <c r="H229" s="1609"/>
      <c r="I229" s="973"/>
    </row>
    <row r="230" spans="1:9" s="964" customFormat="1" ht="15" hidden="1" customHeight="1" x14ac:dyDescent="0.15">
      <c r="A230" s="584"/>
      <c r="B230" s="1608"/>
      <c r="C230" s="1608"/>
      <c r="D230" s="1609"/>
      <c r="E230" s="980"/>
      <c r="F230" s="1607"/>
      <c r="G230" s="1608"/>
      <c r="H230" s="1609"/>
      <c r="I230" s="973"/>
    </row>
    <row r="231" spans="1:9" s="964" customFormat="1" ht="15" hidden="1" customHeight="1" x14ac:dyDescent="0.15">
      <c r="A231" s="584"/>
      <c r="B231" s="1608"/>
      <c r="C231" s="1608"/>
      <c r="D231" s="1609"/>
      <c r="E231" s="980"/>
      <c r="F231" s="1607"/>
      <c r="G231" s="1608"/>
      <c r="H231" s="1609"/>
      <c r="I231" s="973"/>
    </row>
    <row r="232" spans="1:9" s="964" customFormat="1" ht="15" hidden="1" customHeight="1" x14ac:dyDescent="0.15">
      <c r="A232" s="584"/>
      <c r="B232" s="1608"/>
      <c r="C232" s="1608"/>
      <c r="D232" s="1609"/>
      <c r="E232" s="980"/>
      <c r="F232" s="1607"/>
      <c r="G232" s="1608"/>
      <c r="H232" s="1609"/>
      <c r="I232" s="973"/>
    </row>
    <row r="233" spans="1:9" s="964" customFormat="1" ht="15" hidden="1" customHeight="1" x14ac:dyDescent="0.15">
      <c r="A233" s="584"/>
      <c r="B233" s="1608"/>
      <c r="C233" s="1608"/>
      <c r="D233" s="1609"/>
      <c r="E233" s="980"/>
      <c r="F233" s="1607"/>
      <c r="G233" s="1608"/>
      <c r="H233" s="1609"/>
      <c r="I233" s="973"/>
    </row>
    <row r="234" spans="1:9" s="964" customFormat="1" ht="15" hidden="1" customHeight="1" x14ac:dyDescent="0.15">
      <c r="A234" s="584"/>
      <c r="B234" s="1608"/>
      <c r="C234" s="1608"/>
      <c r="D234" s="1609"/>
      <c r="E234" s="980"/>
      <c r="F234" s="1607"/>
      <c r="G234" s="1608"/>
      <c r="H234" s="1609"/>
      <c r="I234" s="973"/>
    </row>
    <row r="235" spans="1:9" s="964" customFormat="1" ht="15" hidden="1" customHeight="1" x14ac:dyDescent="0.15">
      <c r="A235" s="584"/>
      <c r="B235" s="1608"/>
      <c r="C235" s="1608"/>
      <c r="D235" s="1609"/>
      <c r="E235" s="980"/>
      <c r="F235" s="1607"/>
      <c r="G235" s="1608"/>
      <c r="H235" s="1609"/>
      <c r="I235" s="973"/>
    </row>
    <row r="236" spans="1:9" s="964" customFormat="1" ht="15" hidden="1" customHeight="1" x14ac:dyDescent="0.15">
      <c r="A236" s="584"/>
      <c r="B236" s="1608"/>
      <c r="C236" s="1608"/>
      <c r="D236" s="1609"/>
      <c r="E236" s="980"/>
      <c r="F236" s="1607"/>
      <c r="G236" s="1608"/>
      <c r="H236" s="1609"/>
      <c r="I236" s="973"/>
    </row>
    <row r="237" spans="1:9" s="964" customFormat="1" ht="15" hidden="1" customHeight="1" x14ac:dyDescent="0.15">
      <c r="A237" s="584"/>
      <c r="B237" s="1608"/>
      <c r="C237" s="1608"/>
      <c r="D237" s="1609"/>
      <c r="E237" s="980"/>
      <c r="F237" s="1607"/>
      <c r="G237" s="1608"/>
      <c r="H237" s="1609"/>
      <c r="I237" s="973"/>
    </row>
    <row r="238" spans="1:9" s="964" customFormat="1" ht="15" hidden="1" customHeight="1" x14ac:dyDescent="0.15">
      <c r="A238" s="584"/>
      <c r="B238" s="1608"/>
      <c r="C238" s="1608"/>
      <c r="D238" s="1609"/>
      <c r="E238" s="980"/>
      <c r="F238" s="1607"/>
      <c r="G238" s="1608"/>
      <c r="H238" s="1609"/>
      <c r="I238" s="973"/>
    </row>
    <row r="239" spans="1:9" s="964" customFormat="1" ht="15" hidden="1" customHeight="1" x14ac:dyDescent="0.15">
      <c r="A239" s="584"/>
      <c r="B239" s="1608"/>
      <c r="C239" s="1608"/>
      <c r="D239" s="1609"/>
      <c r="E239" s="980"/>
      <c r="F239" s="1607"/>
      <c r="G239" s="1608"/>
      <c r="H239" s="1609"/>
      <c r="I239" s="973"/>
    </row>
    <row r="240" spans="1:9" s="964" customFormat="1" ht="15" hidden="1" customHeight="1" x14ac:dyDescent="0.15">
      <c r="A240" s="584"/>
      <c r="B240" s="1608"/>
      <c r="C240" s="1608"/>
      <c r="D240" s="1609"/>
      <c r="E240" s="980"/>
      <c r="F240" s="1607"/>
      <c r="G240" s="1608"/>
      <c r="H240" s="1609"/>
      <c r="I240" s="973"/>
    </row>
    <row r="241" spans="1:14" s="964" customFormat="1" ht="15" hidden="1" customHeight="1" x14ac:dyDescent="0.15">
      <c r="A241" s="584"/>
      <c r="B241" s="1608"/>
      <c r="C241" s="1608"/>
      <c r="D241" s="1609"/>
      <c r="E241" s="980"/>
      <c r="F241" s="1607"/>
      <c r="G241" s="1608"/>
      <c r="H241" s="1609"/>
      <c r="I241" s="973"/>
    </row>
    <row r="242" spans="1:14" s="964" customFormat="1" ht="15" hidden="1" customHeight="1" x14ac:dyDescent="0.15">
      <c r="A242" s="584"/>
      <c r="B242" s="1608"/>
      <c r="C242" s="1608"/>
      <c r="D242" s="1609"/>
      <c r="E242" s="980"/>
      <c r="F242" s="1607"/>
      <c r="G242" s="1608"/>
      <c r="H242" s="1609"/>
      <c r="I242" s="973"/>
    </row>
    <row r="243" spans="1:14" s="964" customFormat="1" ht="15" hidden="1" customHeight="1" x14ac:dyDescent="0.15">
      <c r="A243" s="584"/>
      <c r="B243" s="1608"/>
      <c r="C243" s="1608"/>
      <c r="D243" s="1609"/>
      <c r="E243" s="980"/>
      <c r="F243" s="1607"/>
      <c r="G243" s="1608"/>
      <c r="H243" s="1609"/>
      <c r="I243" s="973"/>
    </row>
    <row r="244" spans="1:14" s="964" customFormat="1" ht="15" hidden="1" customHeight="1" x14ac:dyDescent="0.15">
      <c r="A244" s="584"/>
      <c r="B244" s="1608"/>
      <c r="C244" s="1608"/>
      <c r="D244" s="1609"/>
      <c r="E244" s="980"/>
      <c r="F244" s="1607"/>
      <c r="G244" s="1608"/>
      <c r="H244" s="1609"/>
      <c r="I244" s="973"/>
    </row>
    <row r="245" spans="1:14" s="964" customFormat="1" ht="15" hidden="1" customHeight="1" x14ac:dyDescent="0.15">
      <c r="A245" s="584"/>
      <c r="B245" s="1608"/>
      <c r="C245" s="1608"/>
      <c r="D245" s="1609"/>
      <c r="E245" s="980"/>
      <c r="F245" s="1607"/>
      <c r="G245" s="1608"/>
      <c r="H245" s="1609"/>
      <c r="I245" s="973"/>
    </row>
    <row r="246" spans="1:14" s="964" customFormat="1" ht="15" hidden="1" customHeight="1" x14ac:dyDescent="0.15">
      <c r="A246" s="584"/>
      <c r="B246" s="1608"/>
      <c r="C246" s="1608"/>
      <c r="D246" s="1609"/>
      <c r="E246" s="980"/>
      <c r="F246" s="1607"/>
      <c r="G246" s="1608"/>
      <c r="H246" s="1609"/>
      <c r="I246" s="973"/>
    </row>
    <row r="247" spans="1:14" s="964" customFormat="1" ht="15" hidden="1" customHeight="1" x14ac:dyDescent="0.15">
      <c r="A247" s="584"/>
      <c r="B247" s="1608"/>
      <c r="C247" s="1608"/>
      <c r="D247" s="1609"/>
      <c r="E247" s="980"/>
      <c r="F247" s="1607"/>
      <c r="G247" s="1608"/>
      <c r="H247" s="1609"/>
      <c r="I247" s="973"/>
    </row>
    <row r="248" spans="1:14" s="964" customFormat="1" ht="15" hidden="1" customHeight="1" x14ac:dyDescent="0.15">
      <c r="A248" s="584"/>
      <c r="B248" s="1608"/>
      <c r="C248" s="1608"/>
      <c r="D248" s="1609"/>
      <c r="E248" s="980"/>
      <c r="F248" s="1607"/>
      <c r="G248" s="1608"/>
      <c r="H248" s="1609"/>
      <c r="I248" s="973"/>
    </row>
    <row r="249" spans="1:14" s="964" customFormat="1" ht="15" hidden="1" customHeight="1" x14ac:dyDescent="0.15">
      <c r="A249" s="584"/>
      <c r="B249" s="1608"/>
      <c r="C249" s="1608"/>
      <c r="D249" s="1609"/>
      <c r="E249" s="980"/>
      <c r="F249" s="1607"/>
      <c r="G249" s="1608"/>
      <c r="H249" s="1609"/>
      <c r="I249" s="973"/>
    </row>
    <row r="250" spans="1:14" s="964" customFormat="1" ht="15" hidden="1" customHeight="1" x14ac:dyDescent="0.15">
      <c r="A250" s="584"/>
      <c r="B250" s="1608"/>
      <c r="C250" s="1608"/>
      <c r="D250" s="1609"/>
      <c r="E250" s="980"/>
      <c r="F250" s="1607"/>
      <c r="G250" s="1608"/>
      <c r="H250" s="1609"/>
      <c r="I250" s="973"/>
    </row>
    <row r="251" spans="1:14" ht="15" customHeight="1" x14ac:dyDescent="0.15">
      <c r="A251" s="544"/>
      <c r="B251" s="545"/>
      <c r="C251" s="545"/>
      <c r="D251" s="545"/>
      <c r="E251" s="545"/>
      <c r="F251" s="545"/>
      <c r="G251" s="545"/>
      <c r="H251" s="690"/>
      <c r="I251" s="505">
        <f>SUM(I6:I198)</f>
        <v>0</v>
      </c>
    </row>
    <row r="252" spans="1:14" ht="15.6" customHeight="1" x14ac:dyDescent="0.15">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OK</v>
      </c>
      <c r="N252" s="505" t="str">
        <f>IF(I64=1,(IF(OR(F67&gt;0,F70&gt;0),"OK","KO")),"OK")</f>
        <v>OK</v>
      </c>
    </row>
    <row r="255" spans="1:14" x14ac:dyDescent="0.15">
      <c r="D255" s="974"/>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dataValidations count="10">
    <dataValidation type="list" allowBlank="1" showInputMessage="1" showErrorMessage="1" sqref="F18">
      <formula1>"_, Sì, No, Non sono stati esternalizzati servizi "</formula1>
    </dataValidation>
    <dataValidation type="whole" allowBlank="1" showInputMessage="1" showErrorMessage="1" errorTitle="ERRORE NEL DATO IMMESSO" error="INSERIRE SOLO NUMERI INTERI" sqref="E201:E250">
      <formula1>1</formula1>
      <formula2>99999</formula2>
    </dataValidation>
    <dataValidation type="whole" allowBlank="1" showInputMessage="1" showErrorMessage="1" errorTitle="ATTENZIONE" error="INSERIRE UN VALORE NUMERICO INTERO" sqref="F6 F8">
      <formula1>0</formula1>
      <formula2>100</formula2>
    </dataValidation>
    <dataValidation type="decimal" allowBlank="1" showInputMessage="1" showErrorMessage="1" errorTitle="ATTENZIONE" error="INSERIRE SOLO VALORI NUMERICI CON DUE DECIMALI" sqref="F37">
      <formula1>0.01</formula1>
      <formula2>100</formula2>
    </dataValidation>
    <dataValidation type="whole" allowBlank="1" showInputMessage="1" showErrorMessage="1" errorTitle="ATTENZIONE" error="INSERIRE SOLO VALORI NUMERICI INTERI" sqref="F40 F42 F44 F47:F50 F52:F53 F55 F58 F61:F62 F64:F65 F67:F68 F70 F73:F74 F77 F79 F107 F110 F113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formula1>100</formula1>
      <formula2>99999</formula2>
    </dataValidation>
    <dataValidation type="whole" allowBlank="1" showInputMessage="1" showErrorMessage="1" errorTitle="ATTENZIONE" error="INSERIRE UN VALORE NUMERICO INTERO" sqref="F76">
      <formula1>1</formula1>
      <formula2>100</formula2>
    </dataValidation>
  </dataValidations>
  <printOptions horizontalCentered="1"/>
  <pageMargins left="0.23622047244094499" right="0.23622047244094499" top="0.59055118110236204" bottom="0.98425196850393704" header="0.511811023622047" footer="0.511811023622047"/>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Line="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Line="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Line="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Line="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Line="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Line="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Line="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Line="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Line="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Line="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Line="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Line="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Line="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Line="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Line="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Line="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Line="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Line="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Line="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Line="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Line="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Line="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pageSetUpPr fitToPage="1"/>
  </sheetPr>
  <dimension ref="A1:CA27"/>
  <sheetViews>
    <sheetView showGridLines="0" workbookViewId="0">
      <pane xSplit="2" ySplit="5" topLeftCell="AM9" activePane="bottomRight" state="frozen"/>
      <selection activeCell="A2" sqref="A2"/>
      <selection pane="topRight" activeCell="A2" sqref="A2"/>
      <selection pane="bottomLeft" activeCell="A2" sqref="A2"/>
      <selection pane="bottomRight" activeCell="AA19" sqref="AA19"/>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77" t="str">
        <f>'t1'!A1</f>
        <v>REGIONI ED AUTONOMIE LOCALI - anno 2023</v>
      </c>
      <c r="B1" s="777"/>
      <c r="C1" s="777"/>
      <c r="D1" s="777"/>
      <c r="E1" s="777"/>
      <c r="F1" s="777"/>
      <c r="G1" s="777"/>
      <c r="H1" s="777"/>
      <c r="I1" s="777"/>
      <c r="J1" s="777"/>
      <c r="K1" s="777"/>
      <c r="L1" s="777"/>
      <c r="M1" s="777"/>
      <c r="N1" s="777"/>
      <c r="O1" s="777"/>
      <c r="P1" s="777"/>
      <c r="Q1" s="777"/>
      <c r="R1" s="777"/>
      <c r="S1" s="777"/>
      <c r="T1" s="777"/>
      <c r="U1" s="777"/>
      <c r="V1" s="777"/>
      <c r="W1" s="777"/>
      <c r="X1" s="777"/>
      <c r="Y1" s="281"/>
      <c r="AN1" s="822"/>
      <c r="AW1" s="281"/>
    </row>
    <row r="2" spans="1:79" ht="27" customHeight="1" thickBot="1" x14ac:dyDescent="0.25">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5"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463</v>
      </c>
      <c r="D4" s="420" t="s">
        <v>464</v>
      </c>
      <c r="E4" s="420" t="s">
        <v>324</v>
      </c>
      <c r="F4" s="561" t="s">
        <v>11</v>
      </c>
      <c r="G4" s="561" t="s">
        <v>12</v>
      </c>
      <c r="H4" s="561" t="s">
        <v>465</v>
      </c>
      <c r="I4" s="561" t="s">
        <v>970</v>
      </c>
      <c r="J4" s="561" t="s">
        <v>651</v>
      </c>
      <c r="K4" s="561" t="s">
        <v>538</v>
      </c>
      <c r="L4" s="421" t="s">
        <v>539</v>
      </c>
      <c r="M4" s="421" t="s">
        <v>466</v>
      </c>
      <c r="N4" s="578" t="s">
        <v>408</v>
      </c>
      <c r="O4" s="421" t="s">
        <v>467</v>
      </c>
      <c r="P4" s="421" t="s">
        <v>281</v>
      </c>
      <c r="Q4" s="421" t="s">
        <v>540</v>
      </c>
      <c r="R4" s="561" t="s">
        <v>975</v>
      </c>
      <c r="S4" s="561" t="s">
        <v>541</v>
      </c>
      <c r="T4" s="561" t="s">
        <v>542</v>
      </c>
      <c r="U4" s="561" t="s">
        <v>760</v>
      </c>
      <c r="V4" s="561" t="s">
        <v>325</v>
      </c>
      <c r="W4" s="421" t="s">
        <v>391</v>
      </c>
      <c r="X4" s="561" t="s">
        <v>326</v>
      </c>
      <c r="Y4" s="107" t="s">
        <v>153</v>
      </c>
      <c r="AA4" s="420" t="s">
        <v>463</v>
      </c>
      <c r="AB4" s="420" t="s">
        <v>464</v>
      </c>
      <c r="AC4" s="420" t="s">
        <v>324</v>
      </c>
      <c r="AD4" s="561" t="s">
        <v>11</v>
      </c>
      <c r="AE4" s="561" t="s">
        <v>12</v>
      </c>
      <c r="AF4" s="561" t="s">
        <v>465</v>
      </c>
      <c r="AG4" s="561" t="s">
        <v>970</v>
      </c>
      <c r="AH4" s="561" t="s">
        <v>651</v>
      </c>
      <c r="AI4" s="561" t="s">
        <v>538</v>
      </c>
      <c r="AJ4" s="421" t="s">
        <v>539</v>
      </c>
      <c r="AK4" s="421" t="s">
        <v>466</v>
      </c>
      <c r="AL4" s="578" t="s">
        <v>408</v>
      </c>
      <c r="AM4" s="421" t="s">
        <v>467</v>
      </c>
      <c r="AN4" s="421" t="s">
        <v>281</v>
      </c>
      <c r="AO4" s="561" t="s">
        <v>657</v>
      </c>
      <c r="AP4" s="561" t="s">
        <v>975</v>
      </c>
      <c r="AQ4" s="561" t="s">
        <v>541</v>
      </c>
      <c r="AR4" s="561" t="s">
        <v>542</v>
      </c>
      <c r="AS4" s="561" t="s">
        <v>760</v>
      </c>
      <c r="AT4" s="561" t="s">
        <v>325</v>
      </c>
      <c r="AU4" s="421" t="s">
        <v>391</v>
      </c>
      <c r="AV4" s="561" t="s">
        <v>326</v>
      </c>
      <c r="AW4" s="107" t="s">
        <v>153</v>
      </c>
      <c r="BQ4" s="938" t="s">
        <v>984</v>
      </c>
      <c r="CA4" s="938" t="s">
        <v>984</v>
      </c>
    </row>
    <row r="5" spans="1:79" ht="14.25" customHeight="1" thickBot="1" x14ac:dyDescent="0.25">
      <c r="A5" s="722" t="s">
        <v>606</v>
      </c>
      <c r="B5" s="108"/>
      <c r="C5" s="422" t="s">
        <v>366</v>
      </c>
      <c r="D5" s="422" t="s">
        <v>327</v>
      </c>
      <c r="E5" s="422" t="s">
        <v>328</v>
      </c>
      <c r="F5" s="422" t="s">
        <v>282</v>
      </c>
      <c r="G5" s="422" t="s">
        <v>283</v>
      </c>
      <c r="H5" s="422" t="s">
        <v>329</v>
      </c>
      <c r="I5" s="422" t="s">
        <v>971</v>
      </c>
      <c r="J5" s="422" t="s">
        <v>652</v>
      </c>
      <c r="K5" s="422" t="s">
        <v>535</v>
      </c>
      <c r="L5" s="423" t="s">
        <v>536</v>
      </c>
      <c r="M5" s="423" t="s">
        <v>284</v>
      </c>
      <c r="N5" s="423" t="s">
        <v>407</v>
      </c>
      <c r="O5" s="423" t="s">
        <v>330</v>
      </c>
      <c r="P5" s="423" t="s">
        <v>285</v>
      </c>
      <c r="Q5" s="423" t="s">
        <v>433</v>
      </c>
      <c r="R5" s="423" t="s">
        <v>461</v>
      </c>
      <c r="S5" s="423" t="s">
        <v>462</v>
      </c>
      <c r="T5" s="423" t="s">
        <v>537</v>
      </c>
      <c r="U5" s="423" t="s">
        <v>761</v>
      </c>
      <c r="V5" s="423" t="s">
        <v>286</v>
      </c>
      <c r="W5" s="423" t="s">
        <v>287</v>
      </c>
      <c r="X5" s="423" t="s">
        <v>288</v>
      </c>
      <c r="Y5" s="109" t="s">
        <v>107</v>
      </c>
      <c r="AA5" s="422" t="s">
        <v>366</v>
      </c>
      <c r="AB5" s="422" t="s">
        <v>327</v>
      </c>
      <c r="AC5" s="422" t="s">
        <v>328</v>
      </c>
      <c r="AD5" s="422" t="s">
        <v>282</v>
      </c>
      <c r="AE5" s="422" t="s">
        <v>283</v>
      </c>
      <c r="AF5" s="422" t="s">
        <v>329</v>
      </c>
      <c r="AG5" s="422" t="s">
        <v>971</v>
      </c>
      <c r="AH5" s="422" t="s">
        <v>652</v>
      </c>
      <c r="AI5" s="422" t="s">
        <v>535</v>
      </c>
      <c r="AJ5" s="423" t="s">
        <v>536</v>
      </c>
      <c r="AK5" s="423" t="s">
        <v>284</v>
      </c>
      <c r="AL5" s="423" t="s">
        <v>407</v>
      </c>
      <c r="AM5" s="423" t="s">
        <v>330</v>
      </c>
      <c r="AN5" s="423" t="s">
        <v>285</v>
      </c>
      <c r="AO5" s="423" t="s">
        <v>433</v>
      </c>
      <c r="AP5" s="423" t="s">
        <v>461</v>
      </c>
      <c r="AQ5" s="423" t="s">
        <v>462</v>
      </c>
      <c r="AR5" s="423" t="s">
        <v>537</v>
      </c>
      <c r="AS5" s="423" t="s">
        <v>761</v>
      </c>
      <c r="AT5" s="423" t="s">
        <v>286</v>
      </c>
      <c r="AU5" s="423" t="s">
        <v>287</v>
      </c>
      <c r="AV5" s="423" t="s">
        <v>288</v>
      </c>
      <c r="AW5" s="109" t="s">
        <v>107</v>
      </c>
    </row>
    <row r="6" spans="1:79" ht="12.75" customHeight="1" thickTop="1" x14ac:dyDescent="0.2">
      <c r="A6" s="133" t="str">
        <f>'t1'!A6</f>
        <v>SEGRETARIO A</v>
      </c>
      <c r="B6" s="199" t="str">
        <f>'t1'!B6</f>
        <v>0D0102</v>
      </c>
      <c r="C6" s="784">
        <f>ROUND(AA6,0)</f>
        <v>0</v>
      </c>
      <c r="D6" s="784">
        <f t="shared" ref="D6:D22" si="0">ROUND(AB6,0)</f>
        <v>0</v>
      </c>
      <c r="E6" s="784">
        <f t="shared" ref="E6:E22" si="1">ROUND(AC6,0)</f>
        <v>0</v>
      </c>
      <c r="F6" s="785">
        <f t="shared" ref="F6:F22" si="2">ROUND(AD6,0)</f>
        <v>0</v>
      </c>
      <c r="G6" s="785">
        <f t="shared" ref="G6:G22" si="3">ROUND(AE6,0)</f>
        <v>0</v>
      </c>
      <c r="H6" s="785">
        <f t="shared" ref="H6:I22" si="4">ROUND(AF6,0)</f>
        <v>0</v>
      </c>
      <c r="I6" s="785">
        <f t="shared" si="4"/>
        <v>0</v>
      </c>
      <c r="J6" s="785">
        <f t="shared" ref="J6:J22" si="5">ROUND(AH6,0)</f>
        <v>0</v>
      </c>
      <c r="K6" s="785">
        <f t="shared" ref="K6:K22" si="6">ROUND(AI6,0)</f>
        <v>0</v>
      </c>
      <c r="L6" s="785">
        <f t="shared" ref="L6:L22" si="7">ROUND(AJ6,0)</f>
        <v>0</v>
      </c>
      <c r="M6" s="785">
        <f t="shared" ref="M6:M22" si="8">ROUND(AK6,0)</f>
        <v>0</v>
      </c>
      <c r="N6" s="785">
        <f t="shared" ref="N6:N22" si="9">ROUND(AL6,0)</f>
        <v>0</v>
      </c>
      <c r="O6" s="785">
        <f t="shared" ref="O6:O22" si="10">ROUND(AM6,0)</f>
        <v>0</v>
      </c>
      <c r="P6" s="785">
        <f t="shared" ref="P6:P22" si="11">ROUND(AN6,0)</f>
        <v>0</v>
      </c>
      <c r="Q6" s="785">
        <f t="shared" ref="Q6:Q22" si="12">ROUND(AO6,0)</f>
        <v>0</v>
      </c>
      <c r="R6" s="785">
        <f t="shared" ref="R6:R22" si="13">ROUND(AP6,0)</f>
        <v>0</v>
      </c>
      <c r="S6" s="785">
        <f t="shared" ref="S6:S22" si="14">ROUND(AQ6,0)</f>
        <v>0</v>
      </c>
      <c r="T6" s="785">
        <f t="shared" ref="T6:T22" si="15">ROUND(AR6,0)</f>
        <v>0</v>
      </c>
      <c r="U6" s="785">
        <f t="shared" ref="U6:U22" si="16">ROUND(AS6,0)</f>
        <v>0</v>
      </c>
      <c r="V6" s="785">
        <f t="shared" ref="V6:V22" si="17">ROUND(AT6,0)</f>
        <v>0</v>
      </c>
      <c r="W6" s="785">
        <f t="shared" ref="W6:W22" si="18">ROUND(AU6,0)</f>
        <v>0</v>
      </c>
      <c r="X6" s="785">
        <f t="shared" ref="X6:X22" si="19">ROUND(AV6,0)</f>
        <v>0</v>
      </c>
      <c r="Y6" s="412">
        <f t="shared" ref="Y6:Y22" si="20">SUM(C6:X6)</f>
        <v>0</v>
      </c>
      <c r="Z6" s="712">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2">
        <f>'t1'!AR6</f>
        <v>0</v>
      </c>
      <c r="BQ6" s="939" t="s">
        <v>932</v>
      </c>
      <c r="CA6" s="939" t="s">
        <v>932</v>
      </c>
    </row>
    <row r="7" spans="1:79" ht="12.75" customHeight="1" x14ac:dyDescent="0.2">
      <c r="A7" s="133" t="str">
        <f>'t1'!A7</f>
        <v>SEGRETARIO B</v>
      </c>
      <c r="B7" s="199" t="str">
        <f>'t1'!B7</f>
        <v>0D0103</v>
      </c>
      <c r="C7" s="784">
        <f t="shared" ref="C7:C22" si="22">ROUND(AA7,0)</f>
        <v>0</v>
      </c>
      <c r="D7" s="784">
        <f t="shared" si="0"/>
        <v>0</v>
      </c>
      <c r="E7" s="784">
        <f t="shared" si="1"/>
        <v>0</v>
      </c>
      <c r="F7" s="785">
        <f t="shared" si="2"/>
        <v>0</v>
      </c>
      <c r="G7" s="785">
        <f t="shared" si="3"/>
        <v>0</v>
      </c>
      <c r="H7" s="785">
        <f t="shared" si="4"/>
        <v>0</v>
      </c>
      <c r="I7" s="785">
        <f t="shared" si="4"/>
        <v>0</v>
      </c>
      <c r="J7" s="785">
        <f t="shared" si="5"/>
        <v>0</v>
      </c>
      <c r="K7" s="785">
        <f t="shared" si="6"/>
        <v>0</v>
      </c>
      <c r="L7" s="785">
        <f t="shared" si="7"/>
        <v>0</v>
      </c>
      <c r="M7" s="785">
        <f t="shared" si="8"/>
        <v>0</v>
      </c>
      <c r="N7" s="785">
        <f t="shared" si="9"/>
        <v>0</v>
      </c>
      <c r="O7" s="785">
        <f t="shared" si="10"/>
        <v>0</v>
      </c>
      <c r="P7" s="785">
        <f t="shared" si="11"/>
        <v>0</v>
      </c>
      <c r="Q7" s="785">
        <f t="shared" si="12"/>
        <v>0</v>
      </c>
      <c r="R7" s="785">
        <f t="shared" si="13"/>
        <v>0</v>
      </c>
      <c r="S7" s="785">
        <f t="shared" si="14"/>
        <v>0</v>
      </c>
      <c r="T7" s="785">
        <f t="shared" si="15"/>
        <v>0</v>
      </c>
      <c r="U7" s="785">
        <f t="shared" si="16"/>
        <v>0</v>
      </c>
      <c r="V7" s="785">
        <f t="shared" si="17"/>
        <v>0</v>
      </c>
      <c r="W7" s="785">
        <f t="shared" si="18"/>
        <v>0</v>
      </c>
      <c r="X7" s="785">
        <f t="shared" si="19"/>
        <v>0</v>
      </c>
      <c r="Y7" s="412">
        <f t="shared" si="20"/>
        <v>0</v>
      </c>
      <c r="Z7" s="712">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2">
        <f>'t1'!AR7</f>
        <v>0</v>
      </c>
      <c r="BQ7" s="939" t="s">
        <v>932</v>
      </c>
      <c r="CA7" s="939" t="s">
        <v>932</v>
      </c>
    </row>
    <row r="8" spans="1:79" ht="12.75" customHeight="1" x14ac:dyDescent="0.2">
      <c r="A8" s="133" t="str">
        <f>'t1'!A8</f>
        <v>SEGRETARIO C</v>
      </c>
      <c r="B8" s="199" t="str">
        <f>'t1'!B8</f>
        <v>0D0485</v>
      </c>
      <c r="C8" s="784">
        <f t="shared" si="22"/>
        <v>0</v>
      </c>
      <c r="D8" s="784">
        <f t="shared" si="0"/>
        <v>0</v>
      </c>
      <c r="E8" s="784">
        <f t="shared" si="1"/>
        <v>0</v>
      </c>
      <c r="F8" s="785">
        <f t="shared" si="2"/>
        <v>0</v>
      </c>
      <c r="G8" s="785">
        <f t="shared" si="3"/>
        <v>0</v>
      </c>
      <c r="H8" s="785">
        <f t="shared" si="4"/>
        <v>0</v>
      </c>
      <c r="I8" s="785">
        <f t="shared" si="4"/>
        <v>0</v>
      </c>
      <c r="J8" s="785">
        <f t="shared" si="5"/>
        <v>0</v>
      </c>
      <c r="K8" s="785">
        <f t="shared" si="6"/>
        <v>0</v>
      </c>
      <c r="L8" s="785">
        <f t="shared" si="7"/>
        <v>0</v>
      </c>
      <c r="M8" s="785">
        <f t="shared" si="8"/>
        <v>0</v>
      </c>
      <c r="N8" s="785">
        <f t="shared" si="9"/>
        <v>0</v>
      </c>
      <c r="O8" s="785">
        <f t="shared" si="10"/>
        <v>0</v>
      </c>
      <c r="P8" s="785">
        <f t="shared" si="11"/>
        <v>0</v>
      </c>
      <c r="Q8" s="785">
        <f t="shared" si="12"/>
        <v>0</v>
      </c>
      <c r="R8" s="785">
        <f t="shared" si="13"/>
        <v>0</v>
      </c>
      <c r="S8" s="785">
        <f t="shared" si="14"/>
        <v>0</v>
      </c>
      <c r="T8" s="785">
        <f t="shared" si="15"/>
        <v>0</v>
      </c>
      <c r="U8" s="785">
        <f t="shared" si="16"/>
        <v>0</v>
      </c>
      <c r="V8" s="785">
        <f t="shared" si="17"/>
        <v>0</v>
      </c>
      <c r="W8" s="785">
        <f t="shared" si="18"/>
        <v>0</v>
      </c>
      <c r="X8" s="785">
        <f t="shared" si="19"/>
        <v>0</v>
      </c>
      <c r="Y8" s="412">
        <f t="shared" si="20"/>
        <v>0</v>
      </c>
      <c r="Z8" s="712">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2">
        <f>'t1'!AR8</f>
        <v>0</v>
      </c>
      <c r="BQ8" s="939" t="s">
        <v>932</v>
      </c>
      <c r="CA8" s="939" t="s">
        <v>932</v>
      </c>
    </row>
    <row r="9" spans="1:79" ht="12.75" customHeight="1" x14ac:dyDescent="0.2">
      <c r="A9" s="133" t="str">
        <f>'t1'!A9</f>
        <v>DIRETTORE  GENERALE</v>
      </c>
      <c r="B9" s="199" t="str">
        <f>'t1'!B9</f>
        <v>0D0097</v>
      </c>
      <c r="C9" s="784">
        <f t="shared" ref="C9:L13" si="23">ROUND(AA9,0)</f>
        <v>0</v>
      </c>
      <c r="D9" s="784">
        <f t="shared" si="23"/>
        <v>0</v>
      </c>
      <c r="E9" s="784">
        <f t="shared" si="23"/>
        <v>0</v>
      </c>
      <c r="F9" s="785">
        <f t="shared" si="23"/>
        <v>0</v>
      </c>
      <c r="G9" s="785">
        <f t="shared" si="23"/>
        <v>0</v>
      </c>
      <c r="H9" s="785">
        <f t="shared" si="23"/>
        <v>0</v>
      </c>
      <c r="I9" s="785">
        <f t="shared" si="23"/>
        <v>0</v>
      </c>
      <c r="J9" s="785">
        <f t="shared" si="23"/>
        <v>0</v>
      </c>
      <c r="K9" s="785">
        <f t="shared" si="23"/>
        <v>0</v>
      </c>
      <c r="L9" s="785">
        <f t="shared" si="23"/>
        <v>0</v>
      </c>
      <c r="M9" s="785">
        <f t="shared" si="8"/>
        <v>0</v>
      </c>
      <c r="N9" s="785">
        <f t="shared" si="9"/>
        <v>0</v>
      </c>
      <c r="O9" s="785">
        <f t="shared" si="10"/>
        <v>0</v>
      </c>
      <c r="P9" s="785">
        <f t="shared" si="11"/>
        <v>0</v>
      </c>
      <c r="Q9" s="785">
        <f t="shared" si="12"/>
        <v>0</v>
      </c>
      <c r="R9" s="785">
        <f t="shared" si="13"/>
        <v>0</v>
      </c>
      <c r="S9" s="785">
        <f t="shared" si="14"/>
        <v>0</v>
      </c>
      <c r="T9" s="785">
        <f t="shared" si="15"/>
        <v>0</v>
      </c>
      <c r="U9" s="785">
        <f t="shared" si="16"/>
        <v>0</v>
      </c>
      <c r="V9" s="785">
        <f t="shared" si="17"/>
        <v>0</v>
      </c>
      <c r="W9" s="785">
        <f t="shared" si="18"/>
        <v>0</v>
      </c>
      <c r="X9" s="785">
        <f t="shared" si="19"/>
        <v>0</v>
      </c>
      <c r="Y9" s="412">
        <f t="shared" si="20"/>
        <v>0</v>
      </c>
      <c r="Z9" s="712">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2">
        <f>'t1'!AR12</f>
        <v>0</v>
      </c>
      <c r="BQ9" s="939" t="s">
        <v>1174</v>
      </c>
      <c r="CA9" s="939" t="s">
        <v>1174</v>
      </c>
    </row>
    <row r="10" spans="1:79" ht="12.75" customHeight="1" x14ac:dyDescent="0.2">
      <c r="A10" s="133" t="str">
        <f>'t1'!A10</f>
        <v>ALTE SPECIALIZZ. FUORI D.O.</v>
      </c>
      <c r="B10" s="199" t="str">
        <f>'t1'!B10</f>
        <v>0D0095</v>
      </c>
      <c r="C10" s="784">
        <f t="shared" si="23"/>
        <v>0</v>
      </c>
      <c r="D10" s="784">
        <f t="shared" si="23"/>
        <v>0</v>
      </c>
      <c r="E10" s="784">
        <f t="shared" si="23"/>
        <v>0</v>
      </c>
      <c r="F10" s="785">
        <f t="shared" si="23"/>
        <v>0</v>
      </c>
      <c r="G10" s="785">
        <f t="shared" si="23"/>
        <v>0</v>
      </c>
      <c r="H10" s="785">
        <f t="shared" si="23"/>
        <v>0</v>
      </c>
      <c r="I10" s="785">
        <f t="shared" si="23"/>
        <v>0</v>
      </c>
      <c r="J10" s="785">
        <f t="shared" si="23"/>
        <v>0</v>
      </c>
      <c r="K10" s="785">
        <f t="shared" si="23"/>
        <v>0</v>
      </c>
      <c r="L10" s="785">
        <f t="shared" si="23"/>
        <v>0</v>
      </c>
      <c r="M10" s="785">
        <f t="shared" si="8"/>
        <v>0</v>
      </c>
      <c r="N10" s="785">
        <f t="shared" si="9"/>
        <v>0</v>
      </c>
      <c r="O10" s="785">
        <f t="shared" si="10"/>
        <v>0</v>
      </c>
      <c r="P10" s="785">
        <f t="shared" si="11"/>
        <v>0</v>
      </c>
      <c r="Q10" s="785">
        <f t="shared" si="12"/>
        <v>0</v>
      </c>
      <c r="R10" s="785">
        <f t="shared" si="13"/>
        <v>0</v>
      </c>
      <c r="S10" s="785">
        <f t="shared" si="14"/>
        <v>0</v>
      </c>
      <c r="T10" s="785">
        <f t="shared" si="15"/>
        <v>0</v>
      </c>
      <c r="U10" s="785">
        <f t="shared" si="16"/>
        <v>0</v>
      </c>
      <c r="V10" s="785">
        <f t="shared" si="17"/>
        <v>0</v>
      </c>
      <c r="W10" s="785">
        <f t="shared" si="18"/>
        <v>0</v>
      </c>
      <c r="X10" s="785">
        <f t="shared" si="19"/>
        <v>0</v>
      </c>
      <c r="Y10" s="412">
        <f t="shared" si="20"/>
        <v>0</v>
      </c>
      <c r="Z10" s="712">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2">
        <f>'t1'!AR13</f>
        <v>0</v>
      </c>
      <c r="BQ10" s="939" t="s">
        <v>1174</v>
      </c>
      <c r="CA10" s="939" t="s">
        <v>1174</v>
      </c>
    </row>
    <row r="11" spans="1:79" ht="12.75" customHeight="1" x14ac:dyDescent="0.2">
      <c r="A11" s="133" t="str">
        <f>'t1'!A11</f>
        <v>DIRIGENTE A TEMPO DETERMINATO FUORI D.O.</v>
      </c>
      <c r="B11" s="199" t="str">
        <f>'t1'!B11</f>
        <v>0D0098</v>
      </c>
      <c r="C11" s="784">
        <f t="shared" si="23"/>
        <v>0</v>
      </c>
      <c r="D11" s="784">
        <f t="shared" si="23"/>
        <v>0</v>
      </c>
      <c r="E11" s="784">
        <f t="shared" si="23"/>
        <v>0</v>
      </c>
      <c r="F11" s="785">
        <f t="shared" si="23"/>
        <v>0</v>
      </c>
      <c r="G11" s="785">
        <f t="shared" si="23"/>
        <v>0</v>
      </c>
      <c r="H11" s="785">
        <f t="shared" si="23"/>
        <v>0</v>
      </c>
      <c r="I11" s="785">
        <f t="shared" si="23"/>
        <v>0</v>
      </c>
      <c r="J11" s="785">
        <f t="shared" si="23"/>
        <v>0</v>
      </c>
      <c r="K11" s="785">
        <f t="shared" si="23"/>
        <v>0</v>
      </c>
      <c r="L11" s="785">
        <f t="shared" si="23"/>
        <v>0</v>
      </c>
      <c r="M11" s="785">
        <f t="shared" si="8"/>
        <v>0</v>
      </c>
      <c r="N11" s="785">
        <f t="shared" si="9"/>
        <v>0</v>
      </c>
      <c r="O11" s="785">
        <f t="shared" si="10"/>
        <v>0</v>
      </c>
      <c r="P11" s="785">
        <f t="shared" si="11"/>
        <v>0</v>
      </c>
      <c r="Q11" s="785">
        <f t="shared" si="12"/>
        <v>0</v>
      </c>
      <c r="R11" s="785">
        <f t="shared" si="13"/>
        <v>0</v>
      </c>
      <c r="S11" s="785">
        <f t="shared" si="14"/>
        <v>0</v>
      </c>
      <c r="T11" s="785">
        <f t="shared" si="15"/>
        <v>0</v>
      </c>
      <c r="U11" s="785">
        <f t="shared" si="16"/>
        <v>0</v>
      </c>
      <c r="V11" s="785">
        <f t="shared" si="17"/>
        <v>0</v>
      </c>
      <c r="W11" s="785">
        <f t="shared" si="18"/>
        <v>0</v>
      </c>
      <c r="X11" s="785">
        <f t="shared" si="19"/>
        <v>0</v>
      </c>
      <c r="Y11" s="412">
        <f t="shared" si="20"/>
        <v>0</v>
      </c>
      <c r="Z11" s="712">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2">
        <f>'t1'!AR14</f>
        <v>0</v>
      </c>
      <c r="BQ11" s="939" t="s">
        <v>331</v>
      </c>
      <c r="CA11" s="939" t="s">
        <v>331</v>
      </c>
    </row>
    <row r="12" spans="1:79" ht="12.75" customHeight="1" x14ac:dyDescent="0.2">
      <c r="A12" s="133" t="str">
        <f>'t1'!A12</f>
        <v>SEGRETARIO GENERALE CCIAA</v>
      </c>
      <c r="B12" s="199" t="str">
        <f>'t1'!B12</f>
        <v>0D0104</v>
      </c>
      <c r="C12" s="784">
        <f t="shared" si="23"/>
        <v>0</v>
      </c>
      <c r="D12" s="784">
        <f t="shared" si="23"/>
        <v>0</v>
      </c>
      <c r="E12" s="784">
        <f t="shared" si="23"/>
        <v>0</v>
      </c>
      <c r="F12" s="785">
        <f t="shared" si="23"/>
        <v>0</v>
      </c>
      <c r="G12" s="785">
        <f t="shared" si="23"/>
        <v>0</v>
      </c>
      <c r="H12" s="785">
        <f t="shared" si="23"/>
        <v>0</v>
      </c>
      <c r="I12" s="785">
        <f t="shared" si="23"/>
        <v>0</v>
      </c>
      <c r="J12" s="785">
        <f t="shared" si="23"/>
        <v>0</v>
      </c>
      <c r="K12" s="785">
        <f t="shared" si="23"/>
        <v>0</v>
      </c>
      <c r="L12" s="785">
        <f t="shared" si="23"/>
        <v>0</v>
      </c>
      <c r="M12" s="785">
        <f t="shared" si="8"/>
        <v>0</v>
      </c>
      <c r="N12" s="785">
        <f t="shared" si="9"/>
        <v>0</v>
      </c>
      <c r="O12" s="785">
        <f t="shared" si="10"/>
        <v>0</v>
      </c>
      <c r="P12" s="785">
        <f t="shared" si="11"/>
        <v>0</v>
      </c>
      <c r="Q12" s="785">
        <f t="shared" si="12"/>
        <v>0</v>
      </c>
      <c r="R12" s="785">
        <f t="shared" si="13"/>
        <v>0</v>
      </c>
      <c r="S12" s="785">
        <f t="shared" si="14"/>
        <v>0</v>
      </c>
      <c r="T12" s="785">
        <f t="shared" si="15"/>
        <v>0</v>
      </c>
      <c r="U12" s="785">
        <f t="shared" si="16"/>
        <v>0</v>
      </c>
      <c r="V12" s="785">
        <f t="shared" si="17"/>
        <v>0</v>
      </c>
      <c r="W12" s="785">
        <f t="shared" si="18"/>
        <v>0</v>
      </c>
      <c r="X12" s="785">
        <f t="shared" si="19"/>
        <v>0</v>
      </c>
      <c r="Y12" s="412">
        <f t="shared" si="20"/>
        <v>0</v>
      </c>
      <c r="Z12" s="712">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2">
        <f>'t1'!AR9</f>
        <v>0</v>
      </c>
      <c r="BQ12" s="939" t="s">
        <v>331</v>
      </c>
      <c r="CA12" s="939" t="s">
        <v>331</v>
      </c>
    </row>
    <row r="13" spans="1:79" ht="12.75" customHeight="1" x14ac:dyDescent="0.2">
      <c r="A13" s="133" t="str">
        <f>'t1'!A13</f>
        <v>DIRIGENTE A TEMPO INDETERMINATO</v>
      </c>
      <c r="B13" s="199" t="str">
        <f>'t1'!B13</f>
        <v>0D0164</v>
      </c>
      <c r="C13" s="784">
        <f t="shared" si="23"/>
        <v>0</v>
      </c>
      <c r="D13" s="784">
        <f t="shared" si="23"/>
        <v>0</v>
      </c>
      <c r="E13" s="784">
        <f t="shared" si="23"/>
        <v>0</v>
      </c>
      <c r="F13" s="785">
        <f t="shared" si="23"/>
        <v>0</v>
      </c>
      <c r="G13" s="785">
        <f t="shared" si="23"/>
        <v>0</v>
      </c>
      <c r="H13" s="785">
        <f t="shared" si="23"/>
        <v>0</v>
      </c>
      <c r="I13" s="785">
        <f t="shared" si="23"/>
        <v>0</v>
      </c>
      <c r="J13" s="785">
        <f t="shared" si="23"/>
        <v>0</v>
      </c>
      <c r="K13" s="785">
        <f t="shared" si="23"/>
        <v>0</v>
      </c>
      <c r="L13" s="785">
        <f t="shared" si="23"/>
        <v>0</v>
      </c>
      <c r="M13" s="785">
        <f t="shared" si="8"/>
        <v>0</v>
      </c>
      <c r="N13" s="785">
        <f t="shared" si="9"/>
        <v>0</v>
      </c>
      <c r="O13" s="785">
        <f t="shared" si="10"/>
        <v>0</v>
      </c>
      <c r="P13" s="785">
        <f t="shared" si="11"/>
        <v>0</v>
      </c>
      <c r="Q13" s="785">
        <f t="shared" si="12"/>
        <v>0</v>
      </c>
      <c r="R13" s="785">
        <f t="shared" si="13"/>
        <v>0</v>
      </c>
      <c r="S13" s="785">
        <f t="shared" si="14"/>
        <v>0</v>
      </c>
      <c r="T13" s="785">
        <f t="shared" si="15"/>
        <v>0</v>
      </c>
      <c r="U13" s="785">
        <f t="shared" si="16"/>
        <v>0</v>
      </c>
      <c r="V13" s="785">
        <f t="shared" si="17"/>
        <v>0</v>
      </c>
      <c r="W13" s="785">
        <f t="shared" si="18"/>
        <v>0</v>
      </c>
      <c r="X13" s="785">
        <f t="shared" si="19"/>
        <v>0</v>
      </c>
      <c r="Y13" s="412">
        <f t="shared" si="20"/>
        <v>0</v>
      </c>
      <c r="Z13" s="712">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2">
        <f>'t1'!AR10</f>
        <v>0</v>
      </c>
      <c r="BQ13" s="939" t="s">
        <v>331</v>
      </c>
      <c r="CA13" s="939" t="s">
        <v>331</v>
      </c>
    </row>
    <row r="14" spans="1:79" ht="12.75" customHeight="1" x14ac:dyDescent="0.2">
      <c r="A14" s="133" t="str">
        <f>'t1'!A14</f>
        <v>DIRIGENTE A TEMPO DETERMINATO IN D.O.</v>
      </c>
      <c r="B14" s="199" t="str">
        <f>'t1'!B14</f>
        <v>0D0165</v>
      </c>
      <c r="C14" s="784">
        <f t="shared" si="22"/>
        <v>0</v>
      </c>
      <c r="D14" s="784">
        <f t="shared" si="0"/>
        <v>0</v>
      </c>
      <c r="E14" s="784">
        <f t="shared" si="1"/>
        <v>0</v>
      </c>
      <c r="F14" s="785">
        <f t="shared" si="2"/>
        <v>0</v>
      </c>
      <c r="G14" s="785">
        <f t="shared" si="3"/>
        <v>0</v>
      </c>
      <c r="H14" s="785">
        <f t="shared" si="4"/>
        <v>0</v>
      </c>
      <c r="I14" s="785">
        <f t="shared" si="4"/>
        <v>0</v>
      </c>
      <c r="J14" s="785">
        <f t="shared" si="5"/>
        <v>0</v>
      </c>
      <c r="K14" s="785">
        <f t="shared" si="6"/>
        <v>0</v>
      </c>
      <c r="L14" s="785">
        <f t="shared" si="7"/>
        <v>0</v>
      </c>
      <c r="M14" s="785">
        <f t="shared" si="8"/>
        <v>0</v>
      </c>
      <c r="N14" s="785">
        <f t="shared" si="9"/>
        <v>0</v>
      </c>
      <c r="O14" s="785">
        <f t="shared" si="10"/>
        <v>0</v>
      </c>
      <c r="P14" s="785">
        <f t="shared" si="11"/>
        <v>0</v>
      </c>
      <c r="Q14" s="785">
        <f t="shared" si="12"/>
        <v>0</v>
      </c>
      <c r="R14" s="785">
        <f t="shared" si="13"/>
        <v>0</v>
      </c>
      <c r="S14" s="785">
        <f t="shared" si="14"/>
        <v>0</v>
      </c>
      <c r="T14" s="785">
        <f t="shared" si="15"/>
        <v>0</v>
      </c>
      <c r="U14" s="785">
        <f t="shared" si="16"/>
        <v>0</v>
      </c>
      <c r="V14" s="785">
        <f t="shared" si="17"/>
        <v>0</v>
      </c>
      <c r="W14" s="785">
        <f t="shared" si="18"/>
        <v>0</v>
      </c>
      <c r="X14" s="785">
        <f t="shared" si="19"/>
        <v>0</v>
      </c>
      <c r="Y14" s="412">
        <f t="shared" si="20"/>
        <v>0</v>
      </c>
      <c r="Z14" s="712">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2">
        <f>'t1'!AR11</f>
        <v>0</v>
      </c>
      <c r="BQ14" s="939" t="s">
        <v>331</v>
      </c>
      <c r="CA14" s="939" t="s">
        <v>331</v>
      </c>
    </row>
    <row r="15" spans="1:79" ht="12.75" customHeight="1" x14ac:dyDescent="0.2">
      <c r="A15" s="133" t="str">
        <f>'t1'!A15</f>
        <v xml:space="preserve">ALTE SPECIALIZZ. IN D.O. </v>
      </c>
      <c r="B15" s="199" t="str">
        <f>'t1'!B15</f>
        <v>0D0I95</v>
      </c>
      <c r="C15" s="784">
        <f t="shared" si="22"/>
        <v>0</v>
      </c>
      <c r="D15" s="784">
        <f t="shared" si="0"/>
        <v>0</v>
      </c>
      <c r="E15" s="784">
        <f t="shared" si="1"/>
        <v>0</v>
      </c>
      <c r="F15" s="785">
        <f t="shared" si="2"/>
        <v>0</v>
      </c>
      <c r="G15" s="785">
        <f t="shared" si="3"/>
        <v>0</v>
      </c>
      <c r="H15" s="785">
        <f t="shared" si="4"/>
        <v>0</v>
      </c>
      <c r="I15" s="785">
        <f t="shared" si="4"/>
        <v>0</v>
      </c>
      <c r="J15" s="785">
        <f t="shared" si="5"/>
        <v>0</v>
      </c>
      <c r="K15" s="785">
        <f t="shared" si="6"/>
        <v>0</v>
      </c>
      <c r="L15" s="785">
        <f t="shared" si="7"/>
        <v>0</v>
      </c>
      <c r="M15" s="785">
        <f t="shared" si="8"/>
        <v>0</v>
      </c>
      <c r="N15" s="785">
        <f t="shared" si="9"/>
        <v>0</v>
      </c>
      <c r="O15" s="785">
        <f t="shared" si="10"/>
        <v>0</v>
      </c>
      <c r="P15" s="785">
        <f t="shared" si="11"/>
        <v>0</v>
      </c>
      <c r="Q15" s="785">
        <f t="shared" si="12"/>
        <v>0</v>
      </c>
      <c r="R15" s="785">
        <f t="shared" si="13"/>
        <v>0</v>
      </c>
      <c r="S15" s="785">
        <f t="shared" si="14"/>
        <v>0</v>
      </c>
      <c r="T15" s="785">
        <f t="shared" si="15"/>
        <v>0</v>
      </c>
      <c r="U15" s="785">
        <f t="shared" si="16"/>
        <v>0</v>
      </c>
      <c r="V15" s="785">
        <f t="shared" si="17"/>
        <v>0</v>
      </c>
      <c r="W15" s="785">
        <f t="shared" si="18"/>
        <v>0</v>
      </c>
      <c r="X15" s="785">
        <f t="shared" si="19"/>
        <v>0</v>
      </c>
      <c r="Y15" s="412">
        <f t="shared" si="20"/>
        <v>0</v>
      </c>
      <c r="Z15" s="712">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2">
        <f>'t1'!AR15</f>
        <v>0</v>
      </c>
      <c r="BQ15" s="939" t="s">
        <v>1174</v>
      </c>
      <c r="CA15" s="939" t="s">
        <v>1174</v>
      </c>
    </row>
    <row r="16" spans="1:79" ht="12.75" customHeight="1" x14ac:dyDescent="0.2">
      <c r="A16" s="133" t="str">
        <f>'t1'!A16</f>
        <v>RESPONSABILE DEI SERVIZI O DEGLI UFFICI IN D.O</v>
      </c>
      <c r="B16" s="199" t="str">
        <f>'t1'!B16</f>
        <v>0D0I96</v>
      </c>
      <c r="C16" s="784">
        <f t="shared" ref="C16:I16" si="24">ROUND(AA16,0)</f>
        <v>0</v>
      </c>
      <c r="D16" s="784">
        <f t="shared" si="24"/>
        <v>0</v>
      </c>
      <c r="E16" s="784">
        <f t="shared" si="24"/>
        <v>0</v>
      </c>
      <c r="F16" s="785">
        <f t="shared" si="24"/>
        <v>0</v>
      </c>
      <c r="G16" s="785">
        <f t="shared" si="24"/>
        <v>0</v>
      </c>
      <c r="H16" s="785">
        <f t="shared" si="24"/>
        <v>0</v>
      </c>
      <c r="I16" s="785">
        <f t="shared" si="24"/>
        <v>0</v>
      </c>
      <c r="J16" s="785">
        <f t="shared" si="5"/>
        <v>0</v>
      </c>
      <c r="K16" s="785">
        <f>ROUND(AI16,0)</f>
        <v>0</v>
      </c>
      <c r="L16" s="785">
        <f t="shared" ref="L16:T16" si="25">ROUND(AJ16,0)</f>
        <v>0</v>
      </c>
      <c r="M16" s="785">
        <f t="shared" si="25"/>
        <v>0</v>
      </c>
      <c r="N16" s="785">
        <f t="shared" si="25"/>
        <v>0</v>
      </c>
      <c r="O16" s="785">
        <f t="shared" si="25"/>
        <v>0</v>
      </c>
      <c r="P16" s="785">
        <f t="shared" si="25"/>
        <v>0</v>
      </c>
      <c r="Q16" s="785">
        <f t="shared" si="25"/>
        <v>0</v>
      </c>
      <c r="R16" s="785">
        <f t="shared" si="25"/>
        <v>0</v>
      </c>
      <c r="S16" s="785">
        <f t="shared" si="25"/>
        <v>0</v>
      </c>
      <c r="T16" s="785">
        <f t="shared" si="25"/>
        <v>0</v>
      </c>
      <c r="U16" s="785">
        <f>ROUND(AS16,0)</f>
        <v>0</v>
      </c>
      <c r="V16" s="785">
        <f>ROUND(AT16,0)</f>
        <v>0</v>
      </c>
      <c r="W16" s="785">
        <f>ROUND(AU16,0)</f>
        <v>0</v>
      </c>
      <c r="X16" s="785">
        <f>ROUND(AV16,0)</f>
        <v>0</v>
      </c>
      <c r="Y16" s="412">
        <f t="shared" si="20"/>
        <v>0</v>
      </c>
      <c r="Z16" s="712">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2">
        <f>'t1'!AR16</f>
        <v>0</v>
      </c>
      <c r="BQ16" s="939" t="s">
        <v>294</v>
      </c>
      <c r="CA16" s="939" t="s">
        <v>294</v>
      </c>
    </row>
    <row r="17" spans="1:79" ht="12.75" customHeight="1" x14ac:dyDescent="0.2">
      <c r="A17" s="133" t="str">
        <f>'t1'!A17</f>
        <v>FUNZIONARI ED ELEVATA QUALIFICAZIONE</v>
      </c>
      <c r="B17" s="199" t="str">
        <f>'t1'!B17</f>
        <v>0FZEQF</v>
      </c>
      <c r="C17" s="784">
        <f t="shared" si="22"/>
        <v>144</v>
      </c>
      <c r="D17" s="784">
        <f t="shared" si="0"/>
        <v>0</v>
      </c>
      <c r="E17" s="784">
        <f t="shared" si="1"/>
        <v>0</v>
      </c>
      <c r="F17" s="785">
        <f t="shared" si="2"/>
        <v>11354</v>
      </c>
      <c r="G17" s="785">
        <f t="shared" si="3"/>
        <v>2319</v>
      </c>
      <c r="H17" s="785">
        <f t="shared" si="4"/>
        <v>623</v>
      </c>
      <c r="I17" s="785">
        <f t="shared" si="4"/>
        <v>0</v>
      </c>
      <c r="J17" s="785">
        <f t="shared" si="5"/>
        <v>0</v>
      </c>
      <c r="K17" s="785">
        <f t="shared" si="6"/>
        <v>0</v>
      </c>
      <c r="L17" s="785">
        <f t="shared" si="7"/>
        <v>0</v>
      </c>
      <c r="M17" s="785">
        <f t="shared" si="8"/>
        <v>0</v>
      </c>
      <c r="N17" s="785">
        <f t="shared" si="9"/>
        <v>0</v>
      </c>
      <c r="O17" s="785">
        <f t="shared" si="10"/>
        <v>0</v>
      </c>
      <c r="P17" s="785">
        <f t="shared" si="11"/>
        <v>0</v>
      </c>
      <c r="Q17" s="785">
        <f t="shared" si="12"/>
        <v>0</v>
      </c>
      <c r="R17" s="785">
        <f t="shared" si="13"/>
        <v>0</v>
      </c>
      <c r="S17" s="785">
        <f t="shared" si="14"/>
        <v>0</v>
      </c>
      <c r="T17" s="785">
        <f t="shared" si="15"/>
        <v>0</v>
      </c>
      <c r="U17" s="785">
        <f t="shared" si="16"/>
        <v>0</v>
      </c>
      <c r="V17" s="785">
        <f t="shared" si="17"/>
        <v>0</v>
      </c>
      <c r="W17" s="785">
        <f t="shared" si="18"/>
        <v>433</v>
      </c>
      <c r="X17" s="785">
        <f t="shared" si="19"/>
        <v>14873</v>
      </c>
      <c r="Y17" s="412">
        <f t="shared" si="20"/>
        <v>29746</v>
      </c>
      <c r="Z17" s="712">
        <f>'t1'!M17</f>
        <v>1</v>
      </c>
      <c r="AA17" s="1550">
        <v>144</v>
      </c>
      <c r="AB17" s="186"/>
      <c r="AC17" s="186"/>
      <c r="AD17" s="1550">
        <v>11354</v>
      </c>
      <c r="AE17" s="1550">
        <v>2319</v>
      </c>
      <c r="AF17" s="1550">
        <v>623</v>
      </c>
      <c r="AG17" s="187"/>
      <c r="AH17" s="187"/>
      <c r="AI17" s="187"/>
      <c r="AJ17" s="187"/>
      <c r="AK17" s="187"/>
      <c r="AL17" s="187"/>
      <c r="AM17" s="187"/>
      <c r="AN17" s="187"/>
      <c r="AO17" s="187"/>
      <c r="AP17" s="187"/>
      <c r="AQ17" s="187"/>
      <c r="AR17" s="187"/>
      <c r="AS17" s="187"/>
      <c r="AT17" s="187"/>
      <c r="AU17" s="1550">
        <v>433</v>
      </c>
      <c r="AV17" s="187">
        <v>14873</v>
      </c>
      <c r="AW17" s="412">
        <f t="shared" si="21"/>
        <v>29746</v>
      </c>
      <c r="AX17" s="712">
        <f>'t1'!AR17</f>
        <v>0</v>
      </c>
      <c r="BQ17" s="939" t="s">
        <v>294</v>
      </c>
      <c r="CA17" s="939" t="s">
        <v>294</v>
      </c>
    </row>
    <row r="18" spans="1:79" ht="12.75" customHeight="1" x14ac:dyDescent="0.2">
      <c r="A18" s="133" t="str">
        <f>'t1'!A18</f>
        <v>ISTRUTTORI</v>
      </c>
      <c r="B18" s="199" t="str">
        <f>'t1'!B18</f>
        <v>0IR000</v>
      </c>
      <c r="C18" s="784">
        <f t="shared" si="22"/>
        <v>104</v>
      </c>
      <c r="D18" s="784">
        <f t="shared" si="0"/>
        <v>0</v>
      </c>
      <c r="E18" s="784">
        <f t="shared" si="1"/>
        <v>0</v>
      </c>
      <c r="F18" s="785">
        <f t="shared" si="2"/>
        <v>0</v>
      </c>
      <c r="G18" s="785">
        <f t="shared" si="3"/>
        <v>0</v>
      </c>
      <c r="H18" s="785">
        <f t="shared" si="4"/>
        <v>532</v>
      </c>
      <c r="I18" s="785">
        <f t="shared" si="4"/>
        <v>0</v>
      </c>
      <c r="J18" s="785">
        <f t="shared" si="5"/>
        <v>0</v>
      </c>
      <c r="K18" s="785">
        <f t="shared" si="6"/>
        <v>0</v>
      </c>
      <c r="L18" s="785">
        <f t="shared" si="7"/>
        <v>0</v>
      </c>
      <c r="M18" s="785">
        <f t="shared" si="8"/>
        <v>0</v>
      </c>
      <c r="N18" s="785">
        <f t="shared" si="9"/>
        <v>0</v>
      </c>
      <c r="O18" s="785">
        <f t="shared" si="10"/>
        <v>0</v>
      </c>
      <c r="P18" s="785">
        <f t="shared" si="11"/>
        <v>492</v>
      </c>
      <c r="Q18" s="785">
        <f t="shared" si="12"/>
        <v>0</v>
      </c>
      <c r="R18" s="785">
        <f t="shared" si="13"/>
        <v>0</v>
      </c>
      <c r="S18" s="785">
        <f t="shared" si="14"/>
        <v>0</v>
      </c>
      <c r="T18" s="785">
        <f t="shared" si="15"/>
        <v>0</v>
      </c>
      <c r="U18" s="785">
        <f t="shared" si="16"/>
        <v>0</v>
      </c>
      <c r="V18" s="785">
        <f t="shared" si="17"/>
        <v>0</v>
      </c>
      <c r="W18" s="785">
        <f t="shared" si="18"/>
        <v>100</v>
      </c>
      <c r="X18" s="785">
        <f t="shared" si="19"/>
        <v>1228</v>
      </c>
      <c r="Y18" s="412">
        <f t="shared" si="20"/>
        <v>2456</v>
      </c>
      <c r="Z18" s="712">
        <f>'t1'!M18</f>
        <v>1</v>
      </c>
      <c r="AA18" s="1550">
        <v>104</v>
      </c>
      <c r="AB18" s="186"/>
      <c r="AC18" s="186"/>
      <c r="AD18" s="187"/>
      <c r="AE18" s="187"/>
      <c r="AF18" s="1550">
        <v>532</v>
      </c>
      <c r="AG18" s="187"/>
      <c r="AH18" s="187"/>
      <c r="AI18" s="187"/>
      <c r="AJ18" s="187"/>
      <c r="AK18" s="187"/>
      <c r="AL18" s="187"/>
      <c r="AM18" s="187"/>
      <c r="AN18" s="1550">
        <v>492</v>
      </c>
      <c r="AO18" s="187"/>
      <c r="AP18" s="187"/>
      <c r="AQ18" s="187"/>
      <c r="AR18" s="187"/>
      <c r="AS18" s="187"/>
      <c r="AT18" s="187"/>
      <c r="AU18" s="1550">
        <v>100</v>
      </c>
      <c r="AV18" s="187">
        <v>1228</v>
      </c>
      <c r="AW18" s="412">
        <f t="shared" si="21"/>
        <v>2456</v>
      </c>
      <c r="AX18" s="712">
        <f>'t1'!AR18</f>
        <v>0</v>
      </c>
      <c r="BQ18" s="939" t="s">
        <v>294</v>
      </c>
      <c r="CA18" s="939" t="s">
        <v>294</v>
      </c>
    </row>
    <row r="19" spans="1:79" ht="12.75" customHeight="1" x14ac:dyDescent="0.2">
      <c r="A19" s="133" t="str">
        <f>'t1'!A19</f>
        <v>OPERATORI ESPERTI</v>
      </c>
      <c r="B19" s="199" t="str">
        <f>'t1'!B19</f>
        <v>0OEESP</v>
      </c>
      <c r="C19" s="784">
        <f t="shared" si="22"/>
        <v>0</v>
      </c>
      <c r="D19" s="784">
        <f t="shared" si="0"/>
        <v>0</v>
      </c>
      <c r="E19" s="784">
        <f t="shared" si="1"/>
        <v>0</v>
      </c>
      <c r="F19" s="785">
        <f t="shared" si="2"/>
        <v>0</v>
      </c>
      <c r="G19" s="785">
        <f t="shared" si="3"/>
        <v>0</v>
      </c>
      <c r="H19" s="785">
        <f t="shared" si="4"/>
        <v>0</v>
      </c>
      <c r="I19" s="785">
        <f t="shared" si="4"/>
        <v>0</v>
      </c>
      <c r="J19" s="785">
        <f t="shared" si="5"/>
        <v>0</v>
      </c>
      <c r="K19" s="785">
        <f t="shared" si="6"/>
        <v>0</v>
      </c>
      <c r="L19" s="785">
        <f t="shared" si="7"/>
        <v>0</v>
      </c>
      <c r="M19" s="785">
        <f t="shared" si="8"/>
        <v>0</v>
      </c>
      <c r="N19" s="785">
        <f t="shared" si="9"/>
        <v>0</v>
      </c>
      <c r="O19" s="785">
        <f t="shared" si="10"/>
        <v>0</v>
      </c>
      <c r="P19" s="785">
        <f t="shared" si="11"/>
        <v>0</v>
      </c>
      <c r="Q19" s="785">
        <f t="shared" si="12"/>
        <v>0</v>
      </c>
      <c r="R19" s="785">
        <f t="shared" si="13"/>
        <v>0</v>
      </c>
      <c r="S19" s="785">
        <f t="shared" si="14"/>
        <v>0</v>
      </c>
      <c r="T19" s="785">
        <f t="shared" si="15"/>
        <v>0</v>
      </c>
      <c r="U19" s="785">
        <f t="shared" si="16"/>
        <v>0</v>
      </c>
      <c r="V19" s="785">
        <f t="shared" si="17"/>
        <v>0</v>
      </c>
      <c r="W19" s="785">
        <f t="shared" si="18"/>
        <v>0</v>
      </c>
      <c r="X19" s="785">
        <f t="shared" si="19"/>
        <v>0</v>
      </c>
      <c r="Y19" s="412">
        <f t="shared" si="20"/>
        <v>0</v>
      </c>
      <c r="Z19" s="712">
        <f>'t1'!M19</f>
        <v>0</v>
      </c>
      <c r="AA19" s="186"/>
      <c r="AB19" s="186"/>
      <c r="AC19" s="186"/>
      <c r="AD19" s="187"/>
      <c r="AE19" s="187"/>
      <c r="AF19" s="187"/>
      <c r="AG19" s="187"/>
      <c r="AH19" s="187"/>
      <c r="AI19" s="187"/>
      <c r="AJ19" s="187"/>
      <c r="AK19" s="187"/>
      <c r="AL19" s="187"/>
      <c r="AM19" s="187"/>
      <c r="AN19" s="187"/>
      <c r="AO19" s="187"/>
      <c r="AP19" s="187"/>
      <c r="AQ19" s="187"/>
      <c r="AR19" s="187"/>
      <c r="AS19" s="187"/>
      <c r="AT19" s="187"/>
      <c r="AU19" s="187"/>
      <c r="AV19" s="187"/>
      <c r="AW19" s="412">
        <f t="shared" si="21"/>
        <v>0</v>
      </c>
      <c r="AX19" s="712">
        <f>'t1'!AR19</f>
        <v>0</v>
      </c>
      <c r="BQ19" s="939" t="s">
        <v>294</v>
      </c>
      <c r="CA19" s="939" t="s">
        <v>294</v>
      </c>
    </row>
    <row r="20" spans="1:79" ht="12.75" customHeight="1" x14ac:dyDescent="0.2">
      <c r="A20" s="133" t="str">
        <f>'t1'!A20</f>
        <v>OPERATORI</v>
      </c>
      <c r="B20" s="199" t="str">
        <f>'t1'!B20</f>
        <v>0OP000</v>
      </c>
      <c r="C20" s="784">
        <f t="shared" si="22"/>
        <v>0</v>
      </c>
      <c r="D20" s="784">
        <f t="shared" si="0"/>
        <v>0</v>
      </c>
      <c r="E20" s="784">
        <f t="shared" si="1"/>
        <v>0</v>
      </c>
      <c r="F20" s="785">
        <f t="shared" si="2"/>
        <v>0</v>
      </c>
      <c r="G20" s="785">
        <f t="shared" si="3"/>
        <v>0</v>
      </c>
      <c r="H20" s="785">
        <f t="shared" si="4"/>
        <v>0</v>
      </c>
      <c r="I20" s="785">
        <f t="shared" si="4"/>
        <v>0</v>
      </c>
      <c r="J20" s="785">
        <f t="shared" si="5"/>
        <v>0</v>
      </c>
      <c r="K20" s="785">
        <f t="shared" si="6"/>
        <v>0</v>
      </c>
      <c r="L20" s="785">
        <f t="shared" si="7"/>
        <v>0</v>
      </c>
      <c r="M20" s="785">
        <f t="shared" si="8"/>
        <v>0</v>
      </c>
      <c r="N20" s="785">
        <f t="shared" si="9"/>
        <v>0</v>
      </c>
      <c r="O20" s="785">
        <f t="shared" si="10"/>
        <v>0</v>
      </c>
      <c r="P20" s="785">
        <f t="shared" si="11"/>
        <v>0</v>
      </c>
      <c r="Q20" s="785">
        <f t="shared" si="12"/>
        <v>0</v>
      </c>
      <c r="R20" s="785">
        <f t="shared" si="13"/>
        <v>0</v>
      </c>
      <c r="S20" s="785">
        <f t="shared" si="14"/>
        <v>0</v>
      </c>
      <c r="T20" s="785">
        <f t="shared" si="15"/>
        <v>0</v>
      </c>
      <c r="U20" s="785">
        <f t="shared" si="16"/>
        <v>0</v>
      </c>
      <c r="V20" s="785">
        <f t="shared" si="17"/>
        <v>0</v>
      </c>
      <c r="W20" s="785">
        <f t="shared" si="18"/>
        <v>0</v>
      </c>
      <c r="X20" s="785">
        <f t="shared" si="19"/>
        <v>0</v>
      </c>
      <c r="Y20" s="412">
        <f t="shared" si="20"/>
        <v>0</v>
      </c>
      <c r="Z20" s="712">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2">
        <f>'t1'!AR20</f>
        <v>0</v>
      </c>
      <c r="BQ20" s="939" t="s">
        <v>294</v>
      </c>
      <c r="CA20" s="939" t="s">
        <v>294</v>
      </c>
    </row>
    <row r="21" spans="1:79" ht="12.75" customHeight="1" x14ac:dyDescent="0.2">
      <c r="A21" s="133" t="str">
        <f>'t1'!A21</f>
        <v>CONTRATTISTI</v>
      </c>
      <c r="B21" s="199" t="str">
        <f>'t1'!B21</f>
        <v>000061</v>
      </c>
      <c r="C21" s="784">
        <f t="shared" si="22"/>
        <v>0</v>
      </c>
      <c r="D21" s="784">
        <f t="shared" si="0"/>
        <v>0</v>
      </c>
      <c r="E21" s="784">
        <f t="shared" si="1"/>
        <v>0</v>
      </c>
      <c r="F21" s="785">
        <f t="shared" si="2"/>
        <v>0</v>
      </c>
      <c r="G21" s="785">
        <f t="shared" si="3"/>
        <v>0</v>
      </c>
      <c r="H21" s="785">
        <f t="shared" si="4"/>
        <v>0</v>
      </c>
      <c r="I21" s="785">
        <f t="shared" si="4"/>
        <v>0</v>
      </c>
      <c r="J21" s="785">
        <f t="shared" si="5"/>
        <v>0</v>
      </c>
      <c r="K21" s="785">
        <f t="shared" si="6"/>
        <v>0</v>
      </c>
      <c r="L21" s="785">
        <f t="shared" si="7"/>
        <v>0</v>
      </c>
      <c r="M21" s="785">
        <f t="shared" si="8"/>
        <v>0</v>
      </c>
      <c r="N21" s="785">
        <f t="shared" si="9"/>
        <v>0</v>
      </c>
      <c r="O21" s="785">
        <f t="shared" si="10"/>
        <v>0</v>
      </c>
      <c r="P21" s="785">
        <f t="shared" si="11"/>
        <v>0</v>
      </c>
      <c r="Q21" s="785">
        <f t="shared" si="12"/>
        <v>0</v>
      </c>
      <c r="R21" s="785">
        <f t="shared" si="13"/>
        <v>0</v>
      </c>
      <c r="S21" s="785">
        <f t="shared" si="14"/>
        <v>0</v>
      </c>
      <c r="T21" s="785">
        <f t="shared" si="15"/>
        <v>0</v>
      </c>
      <c r="U21" s="785">
        <f t="shared" si="16"/>
        <v>0</v>
      </c>
      <c r="V21" s="785">
        <f t="shared" si="17"/>
        <v>0</v>
      </c>
      <c r="W21" s="785">
        <f t="shared" si="18"/>
        <v>0</v>
      </c>
      <c r="X21" s="785">
        <f t="shared" si="19"/>
        <v>0</v>
      </c>
      <c r="Y21" s="412">
        <f t="shared" si="20"/>
        <v>0</v>
      </c>
      <c r="Z21" s="712">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2">
        <f>'t1'!AR21</f>
        <v>0</v>
      </c>
      <c r="BQ21" s="939" t="s">
        <v>1174</v>
      </c>
      <c r="CA21" s="939" t="s">
        <v>1174</v>
      </c>
    </row>
    <row r="22" spans="1:79" ht="12.75" customHeight="1" thickBot="1" x14ac:dyDescent="0.25">
      <c r="A22" s="133" t="str">
        <f>'t1'!A22</f>
        <v>COLLABORATORE A T.D. ART. 90 TUEL</v>
      </c>
      <c r="B22" s="199" t="str">
        <f>'t1'!B22</f>
        <v>000096</v>
      </c>
      <c r="C22" s="784">
        <f t="shared" si="22"/>
        <v>0</v>
      </c>
      <c r="D22" s="784">
        <f t="shared" si="0"/>
        <v>0</v>
      </c>
      <c r="E22" s="784">
        <f t="shared" si="1"/>
        <v>0</v>
      </c>
      <c r="F22" s="785">
        <f t="shared" si="2"/>
        <v>0</v>
      </c>
      <c r="G22" s="785">
        <f t="shared" si="3"/>
        <v>0</v>
      </c>
      <c r="H22" s="785">
        <f t="shared" si="4"/>
        <v>0</v>
      </c>
      <c r="I22" s="785">
        <f t="shared" si="4"/>
        <v>0</v>
      </c>
      <c r="J22" s="785">
        <f t="shared" si="5"/>
        <v>0</v>
      </c>
      <c r="K22" s="785">
        <f t="shared" si="6"/>
        <v>0</v>
      </c>
      <c r="L22" s="785">
        <f t="shared" si="7"/>
        <v>0</v>
      </c>
      <c r="M22" s="785">
        <f t="shared" si="8"/>
        <v>0</v>
      </c>
      <c r="N22" s="785">
        <f t="shared" si="9"/>
        <v>0</v>
      </c>
      <c r="O22" s="785">
        <f t="shared" si="10"/>
        <v>0</v>
      </c>
      <c r="P22" s="785">
        <f t="shared" si="11"/>
        <v>0</v>
      </c>
      <c r="Q22" s="785">
        <f t="shared" si="12"/>
        <v>0</v>
      </c>
      <c r="R22" s="785">
        <f t="shared" si="13"/>
        <v>0</v>
      </c>
      <c r="S22" s="785">
        <f t="shared" si="14"/>
        <v>0</v>
      </c>
      <c r="T22" s="785">
        <f t="shared" si="15"/>
        <v>0</v>
      </c>
      <c r="U22" s="785">
        <f t="shared" si="16"/>
        <v>0</v>
      </c>
      <c r="V22" s="785">
        <f t="shared" si="17"/>
        <v>0</v>
      </c>
      <c r="W22" s="785">
        <f t="shared" si="18"/>
        <v>0</v>
      </c>
      <c r="X22" s="785">
        <f t="shared" si="19"/>
        <v>0</v>
      </c>
      <c r="Y22" s="412">
        <f t="shared" si="20"/>
        <v>0</v>
      </c>
      <c r="Z22" s="712">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2">
        <f>'t1'!AR22</f>
        <v>0</v>
      </c>
      <c r="BQ22" s="939" t="s">
        <v>1174</v>
      </c>
      <c r="CA22" s="939" t="s">
        <v>1174</v>
      </c>
    </row>
    <row r="23" spans="1:79" ht="15" customHeight="1" thickTop="1" thickBot="1" x14ac:dyDescent="0.25">
      <c r="A23" s="133" t="str">
        <f>'t1'!A23</f>
        <v>TOTALE</v>
      </c>
      <c r="B23" s="110"/>
      <c r="C23" s="411">
        <f t="shared" ref="C23:Y23" si="26">SUM(C6:C22)</f>
        <v>248</v>
      </c>
      <c r="D23" s="411">
        <f t="shared" si="26"/>
        <v>0</v>
      </c>
      <c r="E23" s="411">
        <f t="shared" si="26"/>
        <v>0</v>
      </c>
      <c r="F23" s="411">
        <f t="shared" si="26"/>
        <v>11354</v>
      </c>
      <c r="G23" s="411">
        <f t="shared" si="26"/>
        <v>2319</v>
      </c>
      <c r="H23" s="411">
        <f t="shared" si="26"/>
        <v>1155</v>
      </c>
      <c r="I23" s="411">
        <f t="shared" si="26"/>
        <v>0</v>
      </c>
      <c r="J23" s="411">
        <f t="shared" si="26"/>
        <v>0</v>
      </c>
      <c r="K23" s="411">
        <f t="shared" si="26"/>
        <v>0</v>
      </c>
      <c r="L23" s="411">
        <f t="shared" si="26"/>
        <v>0</v>
      </c>
      <c r="M23" s="411">
        <f t="shared" si="26"/>
        <v>0</v>
      </c>
      <c r="N23" s="411">
        <f t="shared" si="26"/>
        <v>0</v>
      </c>
      <c r="O23" s="411">
        <f t="shared" si="26"/>
        <v>0</v>
      </c>
      <c r="P23" s="411">
        <f t="shared" si="26"/>
        <v>492</v>
      </c>
      <c r="Q23" s="411">
        <f t="shared" si="26"/>
        <v>0</v>
      </c>
      <c r="R23" s="411">
        <f t="shared" si="26"/>
        <v>0</v>
      </c>
      <c r="S23" s="411">
        <f t="shared" si="26"/>
        <v>0</v>
      </c>
      <c r="T23" s="411">
        <f t="shared" si="26"/>
        <v>0</v>
      </c>
      <c r="U23" s="411">
        <f t="shared" si="26"/>
        <v>0</v>
      </c>
      <c r="V23" s="411">
        <f t="shared" si="26"/>
        <v>0</v>
      </c>
      <c r="W23" s="411">
        <f t="shared" si="26"/>
        <v>533</v>
      </c>
      <c r="X23" s="411">
        <f t="shared" si="26"/>
        <v>16101</v>
      </c>
      <c r="Y23" s="410">
        <f t="shared" si="26"/>
        <v>32202</v>
      </c>
      <c r="Z23" s="712"/>
      <c r="AA23" s="411">
        <f t="shared" ref="AA23:AW23" si="27">SUM(AA6:AA22)</f>
        <v>248</v>
      </c>
      <c r="AB23" s="411">
        <f t="shared" si="27"/>
        <v>0</v>
      </c>
      <c r="AC23" s="411">
        <f t="shared" si="27"/>
        <v>0</v>
      </c>
      <c r="AD23" s="411">
        <f t="shared" si="27"/>
        <v>11354</v>
      </c>
      <c r="AE23" s="411">
        <f t="shared" si="27"/>
        <v>2319</v>
      </c>
      <c r="AF23" s="411">
        <f t="shared" si="27"/>
        <v>1155</v>
      </c>
      <c r="AG23" s="411">
        <f t="shared" si="27"/>
        <v>0</v>
      </c>
      <c r="AH23" s="411">
        <f t="shared" si="27"/>
        <v>0</v>
      </c>
      <c r="AI23" s="411">
        <f t="shared" si="27"/>
        <v>0</v>
      </c>
      <c r="AJ23" s="411">
        <f t="shared" si="27"/>
        <v>0</v>
      </c>
      <c r="AK23" s="411">
        <f t="shared" si="27"/>
        <v>0</v>
      </c>
      <c r="AL23" s="411">
        <f t="shared" si="27"/>
        <v>0</v>
      </c>
      <c r="AM23" s="411">
        <f t="shared" si="27"/>
        <v>0</v>
      </c>
      <c r="AN23" s="411">
        <f t="shared" si="27"/>
        <v>492</v>
      </c>
      <c r="AO23" s="411">
        <f t="shared" si="27"/>
        <v>0</v>
      </c>
      <c r="AP23" s="411">
        <f t="shared" si="27"/>
        <v>0</v>
      </c>
      <c r="AQ23" s="411">
        <f t="shared" si="27"/>
        <v>0</v>
      </c>
      <c r="AR23" s="411">
        <f t="shared" si="27"/>
        <v>0</v>
      </c>
      <c r="AS23" s="411">
        <f t="shared" si="27"/>
        <v>0</v>
      </c>
      <c r="AT23" s="411">
        <f t="shared" si="27"/>
        <v>0</v>
      </c>
      <c r="AU23" s="411">
        <f t="shared" si="27"/>
        <v>533</v>
      </c>
      <c r="AV23" s="411">
        <f t="shared" si="27"/>
        <v>16101</v>
      </c>
      <c r="AW23" s="410">
        <f t="shared" si="27"/>
        <v>32202</v>
      </c>
      <c r="AX23" s="712"/>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NNyOfTQdSvwlM5/wVqli7R45D6v44vD9YDdQ3xpM4I17SvE6PVXxYfZ0kelVlUaMdA49fO1W/lVuulBEGD85Vg==" saltValue="7QcY8c+/+oADdnZFFB+gSQ==" spinCount="100000" sheet="1" formatColumns="0" selectLockedCells="1"/>
  <conditionalFormatting sqref="A6:Y6 AA6:AW22 A7:A25 B7:Y22">
    <cfRule type="expression" dxfId="20" priority="1" stopIfTrue="1">
      <formula>$Z6&gt;0</formula>
    </cfRule>
  </conditionalFormatting>
  <dataValidations count="1">
    <dataValidation type="whole" allowBlank="1" showInputMessage="1" showErrorMessage="1" errorTitle="ERRORE NEL DATO IMMESSO" error="INSERIRE SOLO NUMERI INTERI" sqref="AA6:AV22">
      <formula1>1</formula1>
      <formula2>999999999999</formula2>
    </dataValidation>
  </dataValidations>
  <printOptions horizontalCentered="1" verticalCentered="1"/>
  <pageMargins left="0" right="0" top="0.15748031496063" bottom="0.15748031496063" header="0.196850393700787" footer="0.196850393700787"/>
  <pageSetup paperSize="9" scale="54"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
    <pageSetUpPr fitToPage="1"/>
  </sheetPr>
  <dimension ref="A1:N38"/>
  <sheetViews>
    <sheetView showGridLines="0" workbookViewId="0">
      <pane ySplit="3" topLeftCell="A28" activePane="bottomLeft" state="frozen"/>
      <selection activeCell="C9" sqref="C1:C9"/>
      <selection pane="bottomLeft" activeCell="D7" sqref="D7"/>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728" t="str">
        <f>'t1'!A1</f>
        <v>REGIONI ED AUTONOMIE LOCALI - anno 2023</v>
      </c>
      <c r="B1" s="1728"/>
      <c r="C1" s="1728"/>
      <c r="D1" s="1728"/>
      <c r="H1" s="4"/>
      <c r="N1"/>
    </row>
    <row r="2" spans="1:14" ht="30" customHeight="1" thickBot="1" x14ac:dyDescent="0.25">
      <c r="A2" s="5"/>
      <c r="B2" s="1790"/>
      <c r="C2" s="1790"/>
      <c r="D2" s="1790"/>
    </row>
    <row r="3" spans="1:14" ht="21.75" customHeight="1" thickBot="1" x14ac:dyDescent="0.2">
      <c r="A3" s="100" t="s">
        <v>127</v>
      </c>
      <c r="B3" s="263" t="s">
        <v>101</v>
      </c>
      <c r="C3" s="786"/>
      <c r="D3" s="264" t="s">
        <v>103</v>
      </c>
    </row>
    <row r="4" spans="1:14" s="102" customFormat="1" ht="23.25" customHeight="1" thickTop="1" x14ac:dyDescent="0.2">
      <c r="A4" s="101" t="s">
        <v>150</v>
      </c>
      <c r="B4" s="147" t="s">
        <v>154</v>
      </c>
      <c r="C4" s="788">
        <f>ROUND(D4,0)</f>
        <v>0</v>
      </c>
      <c r="D4" s="188"/>
    </row>
    <row r="5" spans="1:14" s="102" customFormat="1" ht="23.25" customHeight="1" x14ac:dyDescent="0.2">
      <c r="A5" s="104" t="s">
        <v>425</v>
      </c>
      <c r="B5" s="148" t="s">
        <v>166</v>
      </c>
      <c r="C5" s="138">
        <f t="shared" ref="C5:C29" si="0">ROUND(D5,0)</f>
        <v>0</v>
      </c>
      <c r="D5" s="188"/>
    </row>
    <row r="6" spans="1:14" s="102" customFormat="1" ht="23.25" customHeight="1" x14ac:dyDescent="0.2">
      <c r="A6" s="104" t="s">
        <v>144</v>
      </c>
      <c r="B6" s="138" t="s">
        <v>167</v>
      </c>
      <c r="C6" s="138">
        <f t="shared" si="0"/>
        <v>0</v>
      </c>
      <c r="D6" s="188"/>
    </row>
    <row r="7" spans="1:14" s="102" customFormat="1" ht="23.25" customHeight="1" x14ac:dyDescent="0.2">
      <c r="A7" s="104" t="s">
        <v>148</v>
      </c>
      <c r="B7" s="149" t="s">
        <v>168</v>
      </c>
      <c r="C7" s="138">
        <f t="shared" si="0"/>
        <v>0</v>
      </c>
      <c r="D7" s="188"/>
    </row>
    <row r="8" spans="1:14" s="102" customFormat="1" ht="23.25" customHeight="1" x14ac:dyDescent="0.2">
      <c r="A8" s="105" t="s">
        <v>147</v>
      </c>
      <c r="B8" s="138" t="s">
        <v>169</v>
      </c>
      <c r="C8" s="138">
        <f t="shared" si="0"/>
        <v>0</v>
      </c>
      <c r="D8" s="188"/>
    </row>
    <row r="9" spans="1:14" s="102" customFormat="1" ht="23.25" customHeight="1" x14ac:dyDescent="0.2">
      <c r="A9" s="122" t="s">
        <v>146</v>
      </c>
      <c r="B9" s="149" t="s">
        <v>170</v>
      </c>
      <c r="C9" s="138">
        <f t="shared" si="0"/>
        <v>0</v>
      </c>
      <c r="D9" s="189"/>
    </row>
    <row r="10" spans="1:14" s="102" customFormat="1" ht="23.25" customHeight="1" x14ac:dyDescent="0.2">
      <c r="A10" s="150" t="s">
        <v>426</v>
      </c>
      <c r="B10" s="138" t="s">
        <v>158</v>
      </c>
      <c r="C10" s="138">
        <f t="shared" si="0"/>
        <v>0</v>
      </c>
      <c r="D10" s="188"/>
    </row>
    <row r="11" spans="1:14" s="102" customFormat="1" ht="23.25" customHeight="1" x14ac:dyDescent="0.2">
      <c r="A11" s="105" t="s">
        <v>171</v>
      </c>
      <c r="B11" s="137" t="s">
        <v>172</v>
      </c>
      <c r="C11" s="138">
        <f t="shared" si="0"/>
        <v>0</v>
      </c>
      <c r="D11" s="188"/>
    </row>
    <row r="12" spans="1:14" s="102" customFormat="1" ht="23.25" customHeight="1" x14ac:dyDescent="0.2">
      <c r="A12" s="105" t="s">
        <v>1208</v>
      </c>
      <c r="B12" s="702" t="s">
        <v>1206</v>
      </c>
      <c r="C12" s="138">
        <f t="shared" si="0"/>
        <v>0</v>
      </c>
      <c r="D12" s="188"/>
    </row>
    <row r="13" spans="1:14" s="102" customFormat="1" ht="23.25" customHeight="1" x14ac:dyDescent="0.2">
      <c r="A13" s="105" t="s">
        <v>1209</v>
      </c>
      <c r="B13" s="702" t="s">
        <v>1207</v>
      </c>
      <c r="C13" s="138">
        <f t="shared" si="0"/>
        <v>0</v>
      </c>
      <c r="D13" s="188"/>
    </row>
    <row r="14" spans="1:14" s="102" customFormat="1" ht="23.25" customHeight="1" x14ac:dyDescent="0.2">
      <c r="A14" s="105" t="s">
        <v>3</v>
      </c>
      <c r="B14" s="138" t="s">
        <v>4</v>
      </c>
      <c r="C14" s="138">
        <f t="shared" si="0"/>
        <v>0</v>
      </c>
      <c r="D14" s="188"/>
    </row>
    <row r="15" spans="1:14" s="102" customFormat="1" ht="23.25" customHeight="1" x14ac:dyDescent="0.2">
      <c r="A15" s="122" t="s">
        <v>105</v>
      </c>
      <c r="B15" s="149" t="s">
        <v>173</v>
      </c>
      <c r="C15" s="138">
        <f t="shared" si="0"/>
        <v>0</v>
      </c>
      <c r="D15" s="189"/>
    </row>
    <row r="16" spans="1:14" s="102" customFormat="1" ht="23.25" customHeight="1" x14ac:dyDescent="0.2">
      <c r="A16" s="150" t="s">
        <v>427</v>
      </c>
      <c r="B16" s="148" t="s">
        <v>155</v>
      </c>
      <c r="C16" s="138">
        <f t="shared" si="0"/>
        <v>0</v>
      </c>
      <c r="D16" s="189"/>
    </row>
    <row r="17" spans="1:8" s="102" customFormat="1" ht="23.25" customHeight="1" x14ac:dyDescent="0.2">
      <c r="A17" s="106" t="s">
        <v>428</v>
      </c>
      <c r="B17" s="138" t="s">
        <v>156</v>
      </c>
      <c r="C17" s="138">
        <f t="shared" si="0"/>
        <v>0</v>
      </c>
      <c r="D17" s="188"/>
    </row>
    <row r="18" spans="1:8" ht="23.25" customHeight="1" x14ac:dyDescent="0.2">
      <c r="A18" s="103" t="s">
        <v>145</v>
      </c>
      <c r="B18" s="137" t="s">
        <v>165</v>
      </c>
      <c r="C18" s="138">
        <f t="shared" si="0"/>
        <v>0</v>
      </c>
      <c r="D18" s="189"/>
    </row>
    <row r="19" spans="1:8" ht="23.25" customHeight="1" x14ac:dyDescent="0.2">
      <c r="A19" s="706" t="s">
        <v>594</v>
      </c>
      <c r="B19" s="702" t="s">
        <v>593</v>
      </c>
      <c r="C19" s="1374">
        <f t="shared" si="0"/>
        <v>0</v>
      </c>
      <c r="D19" s="188"/>
    </row>
    <row r="20" spans="1:8" s="3" customFormat="1" ht="23.25" customHeight="1" x14ac:dyDescent="0.2">
      <c r="A20" s="101" t="s">
        <v>429</v>
      </c>
      <c r="B20" s="138" t="s">
        <v>161</v>
      </c>
      <c r="C20" s="138">
        <f t="shared" si="0"/>
        <v>18929</v>
      </c>
      <c r="D20" s="1551">
        <v>18929</v>
      </c>
      <c r="G20" s="4" t="s">
        <v>590</v>
      </c>
    </row>
    <row r="21" spans="1:8" ht="23.25" customHeight="1" x14ac:dyDescent="0.2">
      <c r="A21" s="101" t="s">
        <v>430</v>
      </c>
      <c r="B21" s="149" t="s">
        <v>162</v>
      </c>
      <c r="C21" s="138">
        <f t="shared" si="0"/>
        <v>0</v>
      </c>
      <c r="D21" s="188"/>
      <c r="G21" s="700" t="s">
        <v>591</v>
      </c>
    </row>
    <row r="22" spans="1:8" ht="23.25" customHeight="1" x14ac:dyDescent="0.2">
      <c r="A22" s="101" t="s">
        <v>104</v>
      </c>
      <c r="B22" s="138" t="s">
        <v>163</v>
      </c>
      <c r="C22" s="138">
        <f t="shared" si="0"/>
        <v>2784</v>
      </c>
      <c r="D22" s="1551">
        <v>2784</v>
      </c>
      <c r="F22" s="699" t="s">
        <v>592</v>
      </c>
      <c r="G22" s="701">
        <v>2</v>
      </c>
    </row>
    <row r="23" spans="1:8" ht="23.25" customHeight="1" x14ac:dyDescent="0.2">
      <c r="A23" s="101" t="s">
        <v>431</v>
      </c>
      <c r="B23" s="149" t="s">
        <v>157</v>
      </c>
      <c r="C23" s="138">
        <f t="shared" si="0"/>
        <v>0</v>
      </c>
      <c r="D23" s="188"/>
    </row>
    <row r="24" spans="1:8" ht="23.25" customHeight="1" x14ac:dyDescent="0.2">
      <c r="A24" s="151" t="s">
        <v>432</v>
      </c>
      <c r="B24" s="138" t="s">
        <v>159</v>
      </c>
      <c r="C24" s="138">
        <f t="shared" si="0"/>
        <v>0</v>
      </c>
      <c r="D24" s="189"/>
    </row>
    <row r="25" spans="1:8" ht="23.25" customHeight="1" x14ac:dyDescent="0.2">
      <c r="A25" s="152" t="s">
        <v>468</v>
      </c>
      <c r="B25" s="137" t="s">
        <v>160</v>
      </c>
      <c r="C25" s="787">
        <f t="shared" si="0"/>
        <v>0</v>
      </c>
      <c r="D25" s="190"/>
    </row>
    <row r="26" spans="1:8" ht="23.25" customHeight="1" x14ac:dyDescent="0.2">
      <c r="A26" s="152" t="s">
        <v>469</v>
      </c>
      <c r="B26" s="137" t="s">
        <v>470</v>
      </c>
      <c r="C26" s="787">
        <f t="shared" si="0"/>
        <v>0</v>
      </c>
      <c r="D26" s="190"/>
    </row>
    <row r="27" spans="1:8" ht="23.25" customHeight="1" x14ac:dyDescent="0.2">
      <c r="A27" s="595" t="s">
        <v>497</v>
      </c>
      <c r="B27" s="137" t="s">
        <v>441</v>
      </c>
      <c r="C27" s="787">
        <f t="shared" si="0"/>
        <v>0</v>
      </c>
      <c r="D27" s="190"/>
    </row>
    <row r="28" spans="1:8" ht="23.25" customHeight="1" x14ac:dyDescent="0.2">
      <c r="A28" s="594" t="s">
        <v>496</v>
      </c>
      <c r="B28" s="138" t="s">
        <v>164</v>
      </c>
      <c r="C28" s="138">
        <f t="shared" si="0"/>
        <v>0</v>
      </c>
      <c r="D28" s="189"/>
    </row>
    <row r="29" spans="1:8" ht="23.25" customHeight="1" thickBot="1" x14ac:dyDescent="0.25">
      <c r="A29" s="598" t="s">
        <v>498</v>
      </c>
      <c r="B29" s="139" t="s">
        <v>471</v>
      </c>
      <c r="C29" s="139">
        <f t="shared" si="0"/>
        <v>0</v>
      </c>
      <c r="D29" s="191"/>
    </row>
    <row r="30" spans="1:8" ht="15" customHeight="1" thickBot="1" x14ac:dyDescent="0.2">
      <c r="A30" s="1789" t="str">
        <f>IF(G22=1,"ATTENZIONE è stata dichiarata IRAP commerciale. Controllare l'importo inserito!"," ")</f>
        <v xml:space="preserve"> </v>
      </c>
      <c r="B30" s="1789"/>
      <c r="C30" s="1789"/>
      <c r="D30" s="1789"/>
    </row>
    <row r="31" spans="1:8" ht="15" customHeight="1" x14ac:dyDescent="0.15">
      <c r="A31" s="1781" t="s">
        <v>515</v>
      </c>
      <c r="B31" s="1782"/>
      <c r="C31" s="1782"/>
      <c r="D31" s="1783"/>
    </row>
    <row r="32" spans="1:8" ht="95.1" customHeight="1" thickBot="1" x14ac:dyDescent="0.2">
      <c r="A32" s="1784"/>
      <c r="B32" s="1785"/>
      <c r="C32" s="1785"/>
      <c r="D32" s="1786"/>
      <c r="E32" s="1787" t="str">
        <f>IF(AND(A32="",(D25+D26)&gt;0),"ATTENZIONE!  Inserire nel campo NOTE l'elenco delle Istituzioni ed il relativo importo dei rimborsi EFFETTUATI!",IF(AND(A32&lt;&gt;"",(D25+D26)=0),"ATTENZIONE!  il campo NOTE non deve essere compilato in assenza di rimborsi",""))</f>
        <v/>
      </c>
      <c r="F32" s="1788"/>
      <c r="G32" s="1788"/>
      <c r="H32" s="1788"/>
    </row>
    <row r="33" spans="1:8" ht="15" customHeight="1" thickBot="1" x14ac:dyDescent="0.2">
      <c r="A33" s="1789" t="str">
        <f>IF(LEN(A35)&gt;1000,"IL NUMERO MASSIMO DI CARATTERI CONSENTITI NEL CAMPO NOTE SOTTOSTANTE E' DI 1000","")</f>
        <v/>
      </c>
      <c r="B33" s="1789"/>
      <c r="C33" s="1789"/>
      <c r="D33" s="1789"/>
    </row>
    <row r="34" spans="1:8" ht="15" customHeight="1" x14ac:dyDescent="0.15">
      <c r="A34" s="1781" t="s">
        <v>516</v>
      </c>
      <c r="B34" s="1782"/>
      <c r="C34" s="1782"/>
      <c r="D34" s="1783"/>
    </row>
    <row r="35" spans="1:8" ht="95.1" customHeight="1" thickBot="1" x14ac:dyDescent="0.2">
      <c r="A35" s="1784"/>
      <c r="B35" s="1785"/>
      <c r="C35" s="1785"/>
      <c r="D35" s="1786"/>
      <c r="E35" s="1787" t="str">
        <f>IF(AND(A35="",(D27+D28+D29)&gt;0),"ATTENZIONE!  Inserire nel campo NOTE l'elenco delle Istituzioni ed il relativo importo dei rimborsi RICEVUTI!",IF(AND(A35&lt;&gt;"",(D27+D28+D29)=0),"ATTENZIONE!  il campo NOTE non deve essere compilato in assenza di rimborsi",""))</f>
        <v/>
      </c>
      <c r="F35" s="1788"/>
      <c r="G35" s="1788"/>
      <c r="H35" s="1788"/>
    </row>
    <row r="36" spans="1:8" ht="23.25" customHeight="1" x14ac:dyDescent="0.2">
      <c r="A36" s="3" t="s">
        <v>501</v>
      </c>
    </row>
    <row r="37" spans="1:8" ht="25.5" customHeight="1" x14ac:dyDescent="0.2">
      <c r="A37" s="1780" t="s">
        <v>561</v>
      </c>
      <c r="B37" s="1780"/>
      <c r="C37" s="1780"/>
      <c r="D37" s="1780"/>
    </row>
    <row r="38" spans="1:8" ht="25.5" customHeight="1" x14ac:dyDescent="0.2">
      <c r="A38" s="1780" t="s">
        <v>562</v>
      </c>
      <c r="B38" s="1780"/>
      <c r="C38" s="1780"/>
      <c r="D38" s="1780"/>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dataValidations count="4">
    <dataValidation type="textLength" allowBlank="1" showInputMessage="1" showErrorMessage="1" errorTitle="ATTENZIONE ! ! ! " error="E' stato superato il limite di 1000 caratteri" sqref="A32:D32 A35:D35">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formula1>1</formula1>
      <formula2>999999999999</formula2>
    </dataValidation>
    <dataValidation type="whole" allowBlank="1" showInputMessage="1" showErrorMessage="1" errorTitle="ERRORE NEL DATO IMMESSO" error="INSERIRE SOLO NUMERI INTERI" sqref="D4:D24">
      <formula1>1</formula1>
      <formula2>999999999999</formula2>
    </dataValidation>
  </dataValidations>
  <printOptions horizontalCentered="1" verticalCentered="1"/>
  <pageMargins left="0" right="0" top="0.196850393700787" bottom="0.15748031496063" header="0.196850393700787" footer="0.196850393700787"/>
  <pageSetup paperSize="9" scale="8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zoomScale="80" zoomScaleNormal="80" workbookViewId="0">
      <selection activeCell="C9" sqref="C9"/>
    </sheetView>
  </sheetViews>
  <sheetFormatPr defaultColWidth="9.33203125" defaultRowHeight="11.25" x14ac:dyDescent="0.2"/>
  <cols>
    <col min="1" max="1" width="65.6640625" style="1008" customWidth="1"/>
    <col min="2" max="2" width="10.6640625" style="1013" customWidth="1"/>
    <col min="3" max="3" width="20.6640625" style="1008" customWidth="1"/>
    <col min="4" max="4" width="3.33203125" style="1008" customWidth="1"/>
    <col min="5" max="5" width="65.6640625" style="1008" customWidth="1"/>
    <col min="6" max="6" width="10.6640625" style="1008" customWidth="1"/>
    <col min="7" max="7" width="20.6640625" style="1008" customWidth="1"/>
    <col min="8" max="8" width="73.33203125" style="1008" customWidth="1"/>
    <col min="9" max="13" width="9.33203125" style="1008"/>
    <col min="14" max="14" width="9.1640625" style="3" customWidth="1"/>
    <col min="15" max="17" width="14.6640625" style="1012" hidden="1" customWidth="1"/>
    <col min="18" max="18" width="14.6640625" style="1011" hidden="1" customWidth="1"/>
    <col min="19" max="19" width="5.33203125" style="1011" hidden="1" customWidth="1"/>
    <col min="20" max="22" width="14.6640625" style="1012" hidden="1" customWidth="1"/>
    <col min="23" max="23" width="14.6640625" style="1011" hidden="1" customWidth="1"/>
    <col min="24" max="16384" width="9.33203125" style="1008"/>
  </cols>
  <sheetData>
    <row r="1" spans="1:23" ht="23.25" x14ac:dyDescent="0.2">
      <c r="A1" s="1006" t="str">
        <f>'t1'!$A$1</f>
        <v>REGIONI ED AUTONOMIE LOCALI - anno 2023</v>
      </c>
      <c r="B1" s="1006"/>
      <c r="C1" s="1006"/>
      <c r="D1" s="1006"/>
      <c r="E1" s="1006"/>
      <c r="F1" s="1006"/>
      <c r="G1" s="1006"/>
      <c r="H1" s="1007" t="s">
        <v>932</v>
      </c>
      <c r="O1" s="1009"/>
      <c r="P1" s="1009"/>
      <c r="Q1" s="1010">
        <v>77</v>
      </c>
      <c r="R1" s="1010" t="s">
        <v>273</v>
      </c>
      <c r="T1" s="1009"/>
      <c r="U1" s="1009"/>
    </row>
    <row r="2" spans="1:23" ht="15.6" customHeight="1" x14ac:dyDescent="0.2"/>
    <row r="3" spans="1:23" ht="44.85" customHeight="1" x14ac:dyDescent="0.2">
      <c r="A3" s="1270"/>
      <c r="B3" s="1271"/>
      <c r="C3" s="1271"/>
      <c r="D3" s="1271"/>
      <c r="E3" s="1271"/>
      <c r="F3" s="1271"/>
      <c r="G3" s="1271"/>
      <c r="O3" s="1009"/>
      <c r="P3" s="1009"/>
      <c r="T3" s="1009"/>
      <c r="U3" s="1009"/>
    </row>
    <row r="4" spans="1:23" ht="15.6" customHeight="1" thickBot="1" x14ac:dyDescent="0.25"/>
    <row r="5" spans="1:23" ht="25.5" customHeight="1" thickBot="1" x14ac:dyDescent="0.25">
      <c r="A5" s="1014" t="s">
        <v>1123</v>
      </c>
      <c r="B5" s="1015"/>
      <c r="C5" s="1016"/>
      <c r="D5" s="1017"/>
      <c r="E5" s="1014" t="s">
        <v>1124</v>
      </c>
      <c r="F5" s="1018"/>
      <c r="G5" s="1016"/>
      <c r="H5" s="1019" t="s">
        <v>720</v>
      </c>
      <c r="I5" s="1020"/>
      <c r="J5" s="1020"/>
      <c r="K5" s="1020"/>
      <c r="L5" s="1020"/>
      <c r="O5" s="1021"/>
      <c r="P5" s="1021"/>
      <c r="T5" s="1021"/>
      <c r="U5" s="1021"/>
    </row>
    <row r="6" spans="1:23" ht="17.100000000000001" customHeight="1" thickBot="1" x14ac:dyDescent="0.25">
      <c r="A6" s="1022" t="s">
        <v>127</v>
      </c>
      <c r="B6" s="1023" t="s">
        <v>128</v>
      </c>
      <c r="C6" s="1024" t="s">
        <v>242</v>
      </c>
      <c r="D6" s="1017"/>
      <c r="E6" s="1022" t="s">
        <v>127</v>
      </c>
      <c r="F6" s="1025" t="s">
        <v>128</v>
      </c>
      <c r="G6" s="1026" t="s">
        <v>242</v>
      </c>
      <c r="H6" s="1027" t="s">
        <v>915</v>
      </c>
      <c r="I6" s="1020"/>
      <c r="J6" s="1020"/>
      <c r="K6" s="1020"/>
      <c r="L6" s="1020"/>
    </row>
    <row r="7" spans="1:23" ht="17.100000000000001" customHeight="1" thickBot="1" x14ac:dyDescent="0.3">
      <c r="A7" s="1028" t="s">
        <v>933</v>
      </c>
      <c r="B7" s="1029"/>
      <c r="C7" s="1030"/>
      <c r="D7" s="1017"/>
      <c r="E7" s="1028" t="str">
        <f>A7</f>
        <v>Segretario comunale e provinciale (bilancio)</v>
      </c>
      <c r="F7" s="1029"/>
      <c r="G7" s="1030"/>
      <c r="H7" s="1031" t="s">
        <v>748</v>
      </c>
      <c r="I7" s="1032"/>
      <c r="O7" s="831" t="s">
        <v>722</v>
      </c>
      <c r="P7" s="1033"/>
      <c r="Q7" s="1034"/>
      <c r="R7" s="1034"/>
      <c r="S7" s="1035"/>
      <c r="T7" s="831" t="s">
        <v>723</v>
      </c>
      <c r="U7" s="1033"/>
      <c r="V7" s="1034"/>
      <c r="W7" s="1034"/>
    </row>
    <row r="8" spans="1:23" ht="17.100000000000001" customHeight="1" thickBot="1" x14ac:dyDescent="0.25">
      <c r="A8" s="1036" t="s">
        <v>934</v>
      </c>
      <c r="B8" s="1037"/>
      <c r="C8" s="1038"/>
      <c r="D8" s="1017"/>
      <c r="E8" s="1036" t="s">
        <v>935</v>
      </c>
      <c r="F8" s="1037"/>
      <c r="G8" s="1038"/>
      <c r="H8" s="1039" t="s">
        <v>915</v>
      </c>
      <c r="O8" s="832" t="s">
        <v>725</v>
      </c>
      <c r="P8" s="832" t="s">
        <v>726</v>
      </c>
      <c r="Q8" s="832" t="s">
        <v>727</v>
      </c>
      <c r="R8" s="832" t="s">
        <v>668</v>
      </c>
      <c r="S8" s="1035"/>
      <c r="T8" s="832" t="s">
        <v>725</v>
      </c>
      <c r="U8" s="832" t="s">
        <v>726</v>
      </c>
      <c r="V8" s="832" t="s">
        <v>727</v>
      </c>
      <c r="W8" s="832" t="s">
        <v>668</v>
      </c>
    </row>
    <row r="9" spans="1:23" ht="17.100000000000001" customHeight="1" thickBot="1" x14ac:dyDescent="0.25">
      <c r="A9" s="1040" t="s">
        <v>985</v>
      </c>
      <c r="B9" s="1041" t="s">
        <v>986</v>
      </c>
      <c r="C9" s="1552">
        <v>0</v>
      </c>
      <c r="D9" s="1017"/>
      <c r="E9" s="1040" t="s">
        <v>1125</v>
      </c>
      <c r="F9" s="1042" t="s">
        <v>439</v>
      </c>
      <c r="G9" s="1552">
        <v>0</v>
      </c>
      <c r="H9" s="1019" t="s">
        <v>1126</v>
      </c>
      <c r="J9" s="1020"/>
      <c r="K9" s="1020"/>
      <c r="L9" s="1020"/>
      <c r="O9" s="1009">
        <v>77</v>
      </c>
      <c r="P9" s="1009">
        <v>2</v>
      </c>
      <c r="Q9" s="1012" t="str">
        <f>B9</f>
        <v>F18J</v>
      </c>
      <c r="R9" s="1043">
        <f>ROUND(C9,0)</f>
        <v>0</v>
      </c>
      <c r="S9" s="1009" t="str">
        <f>VLOOKUP(O9,Q:R,2,FALSE)</f>
        <v>NO</v>
      </c>
      <c r="T9" s="1009">
        <v>77</v>
      </c>
      <c r="U9" s="1009">
        <v>61</v>
      </c>
      <c r="V9" s="1044" t="str">
        <f>F9</f>
        <v>U448</v>
      </c>
      <c r="W9" s="1043">
        <f>ROUND(G9,0)</f>
        <v>0</v>
      </c>
    </row>
    <row r="10" spans="1:23" ht="17.100000000000001" customHeight="1" thickBot="1" x14ac:dyDescent="0.25">
      <c r="A10" s="1434" t="s">
        <v>1358</v>
      </c>
      <c r="B10" s="1196" t="s">
        <v>1233</v>
      </c>
      <c r="C10" s="1552">
        <v>0</v>
      </c>
      <c r="D10" s="1017"/>
      <c r="E10" s="1040" t="s">
        <v>987</v>
      </c>
      <c r="F10" s="1042" t="s">
        <v>988</v>
      </c>
      <c r="G10" s="1552">
        <v>0</v>
      </c>
      <c r="H10" s="1791" t="str">
        <f>IF(SUMIF($O:$O,$Q$1,$R:$R)-SUMIF($T:$T,$Q$1,$W:$W)&lt;0,"Attenzione, nelle seguenti sezioni le destinazioni risultano superiori alle relative risorse e generano pertanto squadratura 8: "&amp;CHAR(10)&amp;$A$7,"OK")</f>
        <v>OK</v>
      </c>
      <c r="J10" s="1020"/>
      <c r="K10" s="1020"/>
      <c r="L10" s="1020"/>
      <c r="O10" s="1009">
        <v>77</v>
      </c>
      <c r="P10" s="1009">
        <v>2</v>
      </c>
      <c r="Q10" s="1012" t="str">
        <f>B10</f>
        <v>F24K</v>
      </c>
      <c r="R10" s="1043">
        <f>ROUND(C10,0)</f>
        <v>0</v>
      </c>
      <c r="S10" s="1009" t="str">
        <f>VLOOKUP(O10,Q:R,2,FALSE)</f>
        <v>NO</v>
      </c>
      <c r="T10" s="1009">
        <v>77</v>
      </c>
      <c r="U10" s="1009">
        <v>61</v>
      </c>
      <c r="V10" s="1044" t="str">
        <f>F10</f>
        <v>U06Z</v>
      </c>
      <c r="W10" s="1043">
        <f>ROUND(G10,0)</f>
        <v>0</v>
      </c>
    </row>
    <row r="11" spans="1:23" ht="17.100000000000001" customHeight="1" thickBot="1" x14ac:dyDescent="0.25">
      <c r="A11" s="1040" t="s">
        <v>1127</v>
      </c>
      <c r="B11" s="1041" t="s">
        <v>1128</v>
      </c>
      <c r="C11" s="1552">
        <v>0</v>
      </c>
      <c r="D11" s="1017"/>
      <c r="E11" s="1385" t="s">
        <v>989</v>
      </c>
      <c r="F11" s="1042" t="s">
        <v>990</v>
      </c>
      <c r="G11" s="1552">
        <v>0</v>
      </c>
      <c r="H11" s="1791"/>
      <c r="J11" s="1020"/>
      <c r="K11" s="1020"/>
      <c r="L11" s="1020"/>
      <c r="O11" s="1009">
        <v>77</v>
      </c>
      <c r="P11" s="1009">
        <v>2</v>
      </c>
      <c r="Q11" s="1012" t="str">
        <f>B11</f>
        <v>F20M</v>
      </c>
      <c r="R11" s="1043">
        <f>ROUND(C11,0)</f>
        <v>0</v>
      </c>
      <c r="S11" s="1009" t="str">
        <f>VLOOKUP(O11,Q:R,2,FALSE)</f>
        <v>NO</v>
      </c>
      <c r="T11" s="1009">
        <v>77</v>
      </c>
      <c r="U11" s="1009">
        <v>61</v>
      </c>
      <c r="V11" s="1044" t="str">
        <f>F11</f>
        <v>U07B</v>
      </c>
      <c r="W11" s="1043">
        <f>ROUND(G11,0)</f>
        <v>0</v>
      </c>
    </row>
    <row r="12" spans="1:23" ht="17.100000000000001" customHeight="1" thickBot="1" x14ac:dyDescent="0.25">
      <c r="A12" s="1045" t="s">
        <v>936</v>
      </c>
      <c r="B12" s="1046"/>
      <c r="C12" s="1047">
        <f>SUM(C9:C11)</f>
        <v>0</v>
      </c>
      <c r="D12" s="1017"/>
      <c r="E12" s="1385" t="s">
        <v>770</v>
      </c>
      <c r="F12" s="1042" t="s">
        <v>440</v>
      </c>
      <c r="G12" s="1552">
        <v>0</v>
      </c>
      <c r="H12" s="1791"/>
      <c r="J12" s="1020"/>
      <c r="K12" s="1020"/>
      <c r="L12" s="1020"/>
      <c r="O12" s="1009" t="s">
        <v>534</v>
      </c>
      <c r="P12" s="1009"/>
      <c r="R12" s="1043"/>
      <c r="T12" s="1009">
        <v>77</v>
      </c>
      <c r="U12" s="1009">
        <v>61</v>
      </c>
      <c r="V12" s="1044" t="str">
        <f>F12</f>
        <v>U449</v>
      </c>
      <c r="W12" s="1043">
        <f>ROUND(G12,0)</f>
        <v>0</v>
      </c>
    </row>
    <row r="13" spans="1:23" ht="17.100000000000001" customHeight="1" thickBot="1" x14ac:dyDescent="0.25">
      <c r="A13" s="1048" t="s">
        <v>937</v>
      </c>
      <c r="B13" s="1049"/>
      <c r="C13" s="1050">
        <f>C12</f>
        <v>0</v>
      </c>
      <c r="D13" s="1017"/>
      <c r="E13" s="1053" t="s">
        <v>938</v>
      </c>
      <c r="F13" s="1054"/>
      <c r="G13" s="1047">
        <f>SUM(G9:G12)</f>
        <v>0</v>
      </c>
      <c r="H13" s="1791"/>
      <c r="J13" s="1020"/>
      <c r="K13" s="1020"/>
      <c r="L13" s="1020"/>
      <c r="T13" s="1009" t="s">
        <v>534</v>
      </c>
      <c r="U13" s="1009"/>
      <c r="V13" s="1044"/>
      <c r="W13" s="1043"/>
    </row>
    <row r="14" spans="1:23" ht="17.100000000000001" customHeight="1" thickBot="1" x14ac:dyDescent="0.25">
      <c r="A14" s="1051"/>
      <c r="B14" s="1052"/>
      <c r="C14" s="1051"/>
      <c r="D14" s="1017"/>
      <c r="E14" s="1048" t="s">
        <v>937</v>
      </c>
      <c r="F14" s="1055"/>
      <c r="G14" s="1056">
        <f>G13</f>
        <v>0</v>
      </c>
      <c r="H14" s="1791"/>
      <c r="I14" s="1020"/>
      <c r="J14" s="1020"/>
      <c r="K14" s="1020"/>
      <c r="L14" s="1020"/>
      <c r="T14" s="1009"/>
      <c r="U14" s="1009"/>
      <c r="V14" s="1044"/>
      <c r="W14" s="1043"/>
    </row>
    <row r="15" spans="1:23" ht="17.100000000000001" customHeight="1" thickBot="1" x14ac:dyDescent="0.25">
      <c r="A15" s="1057" t="s">
        <v>991</v>
      </c>
      <c r="B15" s="1058"/>
      <c r="C15" s="1059">
        <f>C13</f>
        <v>0</v>
      </c>
      <c r="D15" s="1017"/>
      <c r="E15" s="1057" t="s">
        <v>992</v>
      </c>
      <c r="F15" s="1060"/>
      <c r="G15" s="1059">
        <f>G14</f>
        <v>0</v>
      </c>
      <c r="H15" s="1005"/>
      <c r="I15" s="1020"/>
      <c r="J15" s="1020"/>
      <c r="K15" s="1020"/>
      <c r="L15" s="1020"/>
    </row>
    <row r="16" spans="1:23" ht="5.0999999999999996" customHeight="1" x14ac:dyDescent="0.2">
      <c r="I16" s="1020"/>
      <c r="J16" s="1020"/>
      <c r="K16" s="1020"/>
      <c r="L16" s="1020"/>
    </row>
    <row r="17" spans="1:8" ht="10.35" customHeight="1" x14ac:dyDescent="0.2">
      <c r="A17" s="1008" t="s">
        <v>1234</v>
      </c>
      <c r="H17" s="1061"/>
    </row>
    <row r="18" spans="1:8" ht="10.35" customHeight="1" x14ac:dyDescent="0.2">
      <c r="A18" s="1008" t="s">
        <v>1130</v>
      </c>
      <c r="H18" s="1061"/>
    </row>
    <row r="19" spans="1:8" ht="10.35" customHeight="1" x14ac:dyDescent="0.2">
      <c r="A19" s="1008" t="s">
        <v>1235</v>
      </c>
      <c r="B19" s="1386"/>
      <c r="C19" s="1387"/>
      <c r="D19" s="1387"/>
      <c r="E19" s="1387"/>
      <c r="F19" s="1387"/>
      <c r="G19" s="1387"/>
      <c r="H19" s="1387"/>
    </row>
    <row r="20" spans="1:8" ht="10.35" customHeight="1" x14ac:dyDescent="0.2">
      <c r="A20" s="1008" t="s">
        <v>1236</v>
      </c>
      <c r="B20" s="1386"/>
      <c r="C20" s="1387"/>
      <c r="D20" s="1387"/>
      <c r="E20" s="1387"/>
      <c r="F20" s="1387"/>
      <c r="G20" s="1387"/>
      <c r="H20" s="1387"/>
    </row>
    <row r="21" spans="1:8" ht="10.35" customHeight="1" x14ac:dyDescent="0.2">
      <c r="A21" s="1008" t="s">
        <v>1237</v>
      </c>
      <c r="B21" s="1386"/>
      <c r="C21" s="1387"/>
      <c r="D21" s="1387"/>
      <c r="E21" s="1387"/>
      <c r="F21" s="1387"/>
      <c r="G21" s="1387"/>
      <c r="H21" s="1387"/>
    </row>
  </sheetData>
  <sheetProtection algorithmName="SHA-512" hashValue="cjr873vxqd+kAYxV+2OAh2gKkipnzauhTw3lvPaSPpZHXtjgdWxlY9CM9nEnyc9jC9mCegkPIWFrU6ECgFrqTA==" saltValue="zPSs87T3kJ5RGwWADvY9JA==" spinCount="100000" sheet="1" formatColumns="0" selectLockedCells="1"/>
  <mergeCells count="1">
    <mergeCell ref="H10:H14"/>
  </mergeCells>
  <dataValidations count="2">
    <dataValidation type="whole" allowBlank="1" showInputMessage="1" showErrorMessage="1" errorTitle="ERRORE NEL DATO IMMESSO" error="INSERIRE SOLO NUMERI INTERI" sqref="C9 G9:G12 C11 C65528 G65528:G65531 C65530 C131064 G131064:G131067 C131066 C196600 G196600:G196603 C196602 C262136 G262136:G262139 C262138 C327672 G327672:G327675 C327674 C393208 G393208:G393211 C393210 C458744 G458744:G458747 C458746 C524280 G524280:G524283 C524282 C589816 G589816:G589819 C589818 C655352 G655352:G655355 C655354 C720888 G720888:G720891 C720890 C786424 G786424:G786427 C786426 C851960 G851960:G851963 C851962 C917496 G917496:G917499 C917498 C983032 G983032:G983035 C983034">
      <formula1>0</formula1>
      <formula2>999999999999</formula2>
    </dataValidation>
    <dataValidation type="whole" allowBlank="1" showInputMessage="1" showErrorMessage="1" errorTitle="ERRORE NEL DATO IMMESSO" error="INSERIRE SOLO NUMERI INTERI" sqref="C12:C13 G13:G14 C65531:C65532 G65532:G65533 C131067:C131068 G131068:G131069 C196603:C196604 G196604:G196605 C262139:C262140 G262140:G262141 C327675:C327676 G327676:G327677 C393211:C393212 G393212:G393213 C458747:C458748 G458748:G458749 C524283:C524284 G524284:G524285 C589819:C589820 G589820:G589821 C655355:C655356 G655356:G655357 C720891:C720892 G720892:G720893 C786427:C786428 G786428:G786429 C851963:C851964 G851964:G851965 C917499:C917500 G917500:G917501 C983035:C983036 G983036:G983037">
      <formula1>-999999999999</formula1>
      <formula2>999999999999</formula2>
    </dataValidation>
  </dataValidations>
  <printOptions horizontalCentered="1"/>
  <pageMargins left="0.39370078740157499" right="0.39370078740157499" top="0.78740157480314998" bottom="0.39370078740157499" header="0.511811023622047" footer="0.196850393700787"/>
  <pageSetup paperSize="9" scale="61"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7"/>
  <sheetViews>
    <sheetView showGridLines="0" zoomScale="80" zoomScaleNormal="80" workbookViewId="0">
      <selection activeCell="C9" sqref="C9"/>
    </sheetView>
  </sheetViews>
  <sheetFormatPr defaultColWidth="9.33203125" defaultRowHeight="11.25" x14ac:dyDescent="0.2"/>
  <cols>
    <col min="1" max="1" width="65.6640625" style="1008" customWidth="1"/>
    <col min="2" max="2" width="10.6640625" style="1013" customWidth="1"/>
    <col min="3" max="3" width="20.6640625" style="1008" customWidth="1"/>
    <col min="4" max="4" width="3.33203125" style="1008" customWidth="1"/>
    <col min="5" max="5" width="65.6640625" style="1008" customWidth="1"/>
    <col min="6" max="6" width="10.6640625" style="1008" customWidth="1"/>
    <col min="7" max="7" width="20.6640625" style="1008" customWidth="1"/>
    <col min="8" max="8" width="73.33203125" style="1008" customWidth="1"/>
    <col min="9" max="13" width="9.33203125" style="1008"/>
    <col min="14" max="14" width="9.1640625" style="3" customWidth="1"/>
    <col min="15" max="17" width="14.1640625" style="1012" hidden="1" customWidth="1"/>
    <col min="18" max="18" width="14.1640625" style="1011" hidden="1" customWidth="1"/>
    <col min="19" max="19" width="9.33203125" style="1011" hidden="1" customWidth="1"/>
    <col min="20" max="22" width="14.1640625" style="1012" hidden="1" customWidth="1"/>
    <col min="23" max="23" width="14.1640625" style="1011" hidden="1" customWidth="1"/>
    <col min="24" max="256" width="9.33203125" style="1008"/>
    <col min="257" max="257" width="65.6640625" style="1008" customWidth="1"/>
    <col min="258" max="258" width="10.6640625" style="1008" customWidth="1"/>
    <col min="259" max="259" width="20.6640625" style="1008" customWidth="1"/>
    <col min="260" max="260" width="3.33203125" style="1008" customWidth="1"/>
    <col min="261" max="261" width="65.6640625" style="1008" customWidth="1"/>
    <col min="262" max="262" width="10.6640625" style="1008" customWidth="1"/>
    <col min="263" max="263" width="20.6640625" style="1008" customWidth="1"/>
    <col min="264" max="264" width="73.33203125" style="1008" customWidth="1"/>
    <col min="265" max="269" width="9.33203125" style="1008"/>
    <col min="270" max="270" width="9.1640625" style="1008" customWidth="1"/>
    <col min="271" max="274" width="14.1640625" style="1008" customWidth="1"/>
    <col min="275" max="275" width="9.33203125" style="1008"/>
    <col min="276" max="279" width="14.1640625" style="1008" customWidth="1"/>
    <col min="280" max="512" width="9.33203125" style="1008"/>
    <col min="513" max="513" width="65.6640625" style="1008" customWidth="1"/>
    <col min="514" max="514" width="10.6640625" style="1008" customWidth="1"/>
    <col min="515" max="515" width="20.6640625" style="1008" customWidth="1"/>
    <col min="516" max="516" width="3.33203125" style="1008" customWidth="1"/>
    <col min="517" max="517" width="65.6640625" style="1008" customWidth="1"/>
    <col min="518" max="518" width="10.6640625" style="1008" customWidth="1"/>
    <col min="519" max="519" width="20.6640625" style="1008" customWidth="1"/>
    <col min="520" max="520" width="73.33203125" style="1008" customWidth="1"/>
    <col min="521" max="525" width="9.33203125" style="1008"/>
    <col min="526" max="526" width="9.1640625" style="1008" customWidth="1"/>
    <col min="527" max="530" width="14.1640625" style="1008" customWidth="1"/>
    <col min="531" max="531" width="9.33203125" style="1008"/>
    <col min="532" max="535" width="14.1640625" style="1008" customWidth="1"/>
    <col min="536" max="768" width="9.33203125" style="1008"/>
    <col min="769" max="769" width="65.6640625" style="1008" customWidth="1"/>
    <col min="770" max="770" width="10.6640625" style="1008" customWidth="1"/>
    <col min="771" max="771" width="20.6640625" style="1008" customWidth="1"/>
    <col min="772" max="772" width="3.33203125" style="1008" customWidth="1"/>
    <col min="773" max="773" width="65.6640625" style="1008" customWidth="1"/>
    <col min="774" max="774" width="10.6640625" style="1008" customWidth="1"/>
    <col min="775" max="775" width="20.6640625" style="1008" customWidth="1"/>
    <col min="776" max="776" width="73.33203125" style="1008" customWidth="1"/>
    <col min="777" max="781" width="9.33203125" style="1008"/>
    <col min="782" max="782" width="9.1640625" style="1008" customWidth="1"/>
    <col min="783" max="786" width="14.1640625" style="1008" customWidth="1"/>
    <col min="787" max="787" width="9.33203125" style="1008"/>
    <col min="788" max="791" width="14.1640625" style="1008" customWidth="1"/>
    <col min="792" max="1024" width="9.33203125" style="1008"/>
    <col min="1025" max="1025" width="65.6640625" style="1008" customWidth="1"/>
    <col min="1026" max="1026" width="10.6640625" style="1008" customWidth="1"/>
    <col min="1027" max="1027" width="20.6640625" style="1008" customWidth="1"/>
    <col min="1028" max="1028" width="3.33203125" style="1008" customWidth="1"/>
    <col min="1029" max="1029" width="65.6640625" style="1008" customWidth="1"/>
    <col min="1030" max="1030" width="10.6640625" style="1008" customWidth="1"/>
    <col min="1031" max="1031" width="20.6640625" style="1008" customWidth="1"/>
    <col min="1032" max="1032" width="73.33203125" style="1008" customWidth="1"/>
    <col min="1033" max="1037" width="9.33203125" style="1008"/>
    <col min="1038" max="1038" width="9.1640625" style="1008" customWidth="1"/>
    <col min="1039" max="1042" width="14.1640625" style="1008" customWidth="1"/>
    <col min="1043" max="1043" width="9.33203125" style="1008"/>
    <col min="1044" max="1047" width="14.1640625" style="1008" customWidth="1"/>
    <col min="1048" max="1280" width="9.33203125" style="1008"/>
    <col min="1281" max="1281" width="65.6640625" style="1008" customWidth="1"/>
    <col min="1282" max="1282" width="10.6640625" style="1008" customWidth="1"/>
    <col min="1283" max="1283" width="20.6640625" style="1008" customWidth="1"/>
    <col min="1284" max="1284" width="3.33203125" style="1008" customWidth="1"/>
    <col min="1285" max="1285" width="65.6640625" style="1008" customWidth="1"/>
    <col min="1286" max="1286" width="10.6640625" style="1008" customWidth="1"/>
    <col min="1287" max="1287" width="20.6640625" style="1008" customWidth="1"/>
    <col min="1288" max="1288" width="73.33203125" style="1008" customWidth="1"/>
    <col min="1289" max="1293" width="9.33203125" style="1008"/>
    <col min="1294" max="1294" width="9.1640625" style="1008" customWidth="1"/>
    <col min="1295" max="1298" width="14.1640625" style="1008" customWidth="1"/>
    <col min="1299" max="1299" width="9.33203125" style="1008"/>
    <col min="1300" max="1303" width="14.1640625" style="1008" customWidth="1"/>
    <col min="1304" max="1536" width="9.33203125" style="1008"/>
    <col min="1537" max="1537" width="65.6640625" style="1008" customWidth="1"/>
    <col min="1538" max="1538" width="10.6640625" style="1008" customWidth="1"/>
    <col min="1539" max="1539" width="20.6640625" style="1008" customWidth="1"/>
    <col min="1540" max="1540" width="3.33203125" style="1008" customWidth="1"/>
    <col min="1541" max="1541" width="65.6640625" style="1008" customWidth="1"/>
    <col min="1542" max="1542" width="10.6640625" style="1008" customWidth="1"/>
    <col min="1543" max="1543" width="20.6640625" style="1008" customWidth="1"/>
    <col min="1544" max="1544" width="73.33203125" style="1008" customWidth="1"/>
    <col min="1545" max="1549" width="9.33203125" style="1008"/>
    <col min="1550" max="1550" width="9.1640625" style="1008" customWidth="1"/>
    <col min="1551" max="1554" width="14.1640625" style="1008" customWidth="1"/>
    <col min="1555" max="1555" width="9.33203125" style="1008"/>
    <col min="1556" max="1559" width="14.1640625" style="1008" customWidth="1"/>
    <col min="1560" max="1792" width="9.33203125" style="1008"/>
    <col min="1793" max="1793" width="65.6640625" style="1008" customWidth="1"/>
    <col min="1794" max="1794" width="10.6640625" style="1008" customWidth="1"/>
    <col min="1795" max="1795" width="20.6640625" style="1008" customWidth="1"/>
    <col min="1796" max="1796" width="3.33203125" style="1008" customWidth="1"/>
    <col min="1797" max="1797" width="65.6640625" style="1008" customWidth="1"/>
    <col min="1798" max="1798" width="10.6640625" style="1008" customWidth="1"/>
    <col min="1799" max="1799" width="20.6640625" style="1008" customWidth="1"/>
    <col min="1800" max="1800" width="73.33203125" style="1008" customWidth="1"/>
    <col min="1801" max="1805" width="9.33203125" style="1008"/>
    <col min="1806" max="1806" width="9.1640625" style="1008" customWidth="1"/>
    <col min="1807" max="1810" width="14.1640625" style="1008" customWidth="1"/>
    <col min="1811" max="1811" width="9.33203125" style="1008"/>
    <col min="1812" max="1815" width="14.1640625" style="1008" customWidth="1"/>
    <col min="1816" max="2048" width="9.33203125" style="1008"/>
    <col min="2049" max="2049" width="65.6640625" style="1008" customWidth="1"/>
    <col min="2050" max="2050" width="10.6640625" style="1008" customWidth="1"/>
    <col min="2051" max="2051" width="20.6640625" style="1008" customWidth="1"/>
    <col min="2052" max="2052" width="3.33203125" style="1008" customWidth="1"/>
    <col min="2053" max="2053" width="65.6640625" style="1008" customWidth="1"/>
    <col min="2054" max="2054" width="10.6640625" style="1008" customWidth="1"/>
    <col min="2055" max="2055" width="20.6640625" style="1008" customWidth="1"/>
    <col min="2056" max="2056" width="73.33203125" style="1008" customWidth="1"/>
    <col min="2057" max="2061" width="9.33203125" style="1008"/>
    <col min="2062" max="2062" width="9.1640625" style="1008" customWidth="1"/>
    <col min="2063" max="2066" width="14.1640625" style="1008" customWidth="1"/>
    <col min="2067" max="2067" width="9.33203125" style="1008"/>
    <col min="2068" max="2071" width="14.1640625" style="1008" customWidth="1"/>
    <col min="2072" max="2304" width="9.33203125" style="1008"/>
    <col min="2305" max="2305" width="65.6640625" style="1008" customWidth="1"/>
    <col min="2306" max="2306" width="10.6640625" style="1008" customWidth="1"/>
    <col min="2307" max="2307" width="20.6640625" style="1008" customWidth="1"/>
    <col min="2308" max="2308" width="3.33203125" style="1008" customWidth="1"/>
    <col min="2309" max="2309" width="65.6640625" style="1008" customWidth="1"/>
    <col min="2310" max="2310" width="10.6640625" style="1008" customWidth="1"/>
    <col min="2311" max="2311" width="20.6640625" style="1008" customWidth="1"/>
    <col min="2312" max="2312" width="73.33203125" style="1008" customWidth="1"/>
    <col min="2313" max="2317" width="9.33203125" style="1008"/>
    <col min="2318" max="2318" width="9.1640625" style="1008" customWidth="1"/>
    <col min="2319" max="2322" width="14.1640625" style="1008" customWidth="1"/>
    <col min="2323" max="2323" width="9.33203125" style="1008"/>
    <col min="2324" max="2327" width="14.1640625" style="1008" customWidth="1"/>
    <col min="2328" max="2560" width="9.33203125" style="1008"/>
    <col min="2561" max="2561" width="65.6640625" style="1008" customWidth="1"/>
    <col min="2562" max="2562" width="10.6640625" style="1008" customWidth="1"/>
    <col min="2563" max="2563" width="20.6640625" style="1008" customWidth="1"/>
    <col min="2564" max="2564" width="3.33203125" style="1008" customWidth="1"/>
    <col min="2565" max="2565" width="65.6640625" style="1008" customWidth="1"/>
    <col min="2566" max="2566" width="10.6640625" style="1008" customWidth="1"/>
    <col min="2567" max="2567" width="20.6640625" style="1008" customWidth="1"/>
    <col min="2568" max="2568" width="73.33203125" style="1008" customWidth="1"/>
    <col min="2569" max="2573" width="9.33203125" style="1008"/>
    <col min="2574" max="2574" width="9.1640625" style="1008" customWidth="1"/>
    <col min="2575" max="2578" width="14.1640625" style="1008" customWidth="1"/>
    <col min="2579" max="2579" width="9.33203125" style="1008"/>
    <col min="2580" max="2583" width="14.1640625" style="1008" customWidth="1"/>
    <col min="2584" max="2816" width="9.33203125" style="1008"/>
    <col min="2817" max="2817" width="65.6640625" style="1008" customWidth="1"/>
    <col min="2818" max="2818" width="10.6640625" style="1008" customWidth="1"/>
    <col min="2819" max="2819" width="20.6640625" style="1008" customWidth="1"/>
    <col min="2820" max="2820" width="3.33203125" style="1008" customWidth="1"/>
    <col min="2821" max="2821" width="65.6640625" style="1008" customWidth="1"/>
    <col min="2822" max="2822" width="10.6640625" style="1008" customWidth="1"/>
    <col min="2823" max="2823" width="20.6640625" style="1008" customWidth="1"/>
    <col min="2824" max="2824" width="73.33203125" style="1008" customWidth="1"/>
    <col min="2825" max="2829" width="9.33203125" style="1008"/>
    <col min="2830" max="2830" width="9.1640625" style="1008" customWidth="1"/>
    <col min="2831" max="2834" width="14.1640625" style="1008" customWidth="1"/>
    <col min="2835" max="2835" width="9.33203125" style="1008"/>
    <col min="2836" max="2839" width="14.1640625" style="1008" customWidth="1"/>
    <col min="2840" max="3072" width="9.33203125" style="1008"/>
    <col min="3073" max="3073" width="65.6640625" style="1008" customWidth="1"/>
    <col min="3074" max="3074" width="10.6640625" style="1008" customWidth="1"/>
    <col min="3075" max="3075" width="20.6640625" style="1008" customWidth="1"/>
    <col min="3076" max="3076" width="3.33203125" style="1008" customWidth="1"/>
    <col min="3077" max="3077" width="65.6640625" style="1008" customWidth="1"/>
    <col min="3078" max="3078" width="10.6640625" style="1008" customWidth="1"/>
    <col min="3079" max="3079" width="20.6640625" style="1008" customWidth="1"/>
    <col min="3080" max="3080" width="73.33203125" style="1008" customWidth="1"/>
    <col min="3081" max="3085" width="9.33203125" style="1008"/>
    <col min="3086" max="3086" width="9.1640625" style="1008" customWidth="1"/>
    <col min="3087" max="3090" width="14.1640625" style="1008" customWidth="1"/>
    <col min="3091" max="3091" width="9.33203125" style="1008"/>
    <col min="3092" max="3095" width="14.1640625" style="1008" customWidth="1"/>
    <col min="3096" max="3328" width="9.33203125" style="1008"/>
    <col min="3329" max="3329" width="65.6640625" style="1008" customWidth="1"/>
    <col min="3330" max="3330" width="10.6640625" style="1008" customWidth="1"/>
    <col min="3331" max="3331" width="20.6640625" style="1008" customWidth="1"/>
    <col min="3332" max="3332" width="3.33203125" style="1008" customWidth="1"/>
    <col min="3333" max="3333" width="65.6640625" style="1008" customWidth="1"/>
    <col min="3334" max="3334" width="10.6640625" style="1008" customWidth="1"/>
    <col min="3335" max="3335" width="20.6640625" style="1008" customWidth="1"/>
    <col min="3336" max="3336" width="73.33203125" style="1008" customWidth="1"/>
    <col min="3337" max="3341" width="9.33203125" style="1008"/>
    <col min="3342" max="3342" width="9.1640625" style="1008" customWidth="1"/>
    <col min="3343" max="3346" width="14.1640625" style="1008" customWidth="1"/>
    <col min="3347" max="3347" width="9.33203125" style="1008"/>
    <col min="3348" max="3351" width="14.1640625" style="1008" customWidth="1"/>
    <col min="3352" max="3584" width="9.33203125" style="1008"/>
    <col min="3585" max="3585" width="65.6640625" style="1008" customWidth="1"/>
    <col min="3586" max="3586" width="10.6640625" style="1008" customWidth="1"/>
    <col min="3587" max="3587" width="20.6640625" style="1008" customWidth="1"/>
    <col min="3588" max="3588" width="3.33203125" style="1008" customWidth="1"/>
    <col min="3589" max="3589" width="65.6640625" style="1008" customWidth="1"/>
    <col min="3590" max="3590" width="10.6640625" style="1008" customWidth="1"/>
    <col min="3591" max="3591" width="20.6640625" style="1008" customWidth="1"/>
    <col min="3592" max="3592" width="73.33203125" style="1008" customWidth="1"/>
    <col min="3593" max="3597" width="9.33203125" style="1008"/>
    <col min="3598" max="3598" width="9.1640625" style="1008" customWidth="1"/>
    <col min="3599" max="3602" width="14.1640625" style="1008" customWidth="1"/>
    <col min="3603" max="3603" width="9.33203125" style="1008"/>
    <col min="3604" max="3607" width="14.1640625" style="1008" customWidth="1"/>
    <col min="3608" max="3840" width="9.33203125" style="1008"/>
    <col min="3841" max="3841" width="65.6640625" style="1008" customWidth="1"/>
    <col min="3842" max="3842" width="10.6640625" style="1008" customWidth="1"/>
    <col min="3843" max="3843" width="20.6640625" style="1008" customWidth="1"/>
    <col min="3844" max="3844" width="3.33203125" style="1008" customWidth="1"/>
    <col min="3845" max="3845" width="65.6640625" style="1008" customWidth="1"/>
    <col min="3846" max="3846" width="10.6640625" style="1008" customWidth="1"/>
    <col min="3847" max="3847" width="20.6640625" style="1008" customWidth="1"/>
    <col min="3848" max="3848" width="73.33203125" style="1008" customWidth="1"/>
    <col min="3849" max="3853" width="9.33203125" style="1008"/>
    <col min="3854" max="3854" width="9.1640625" style="1008" customWidth="1"/>
    <col min="3855" max="3858" width="14.1640625" style="1008" customWidth="1"/>
    <col min="3859" max="3859" width="9.33203125" style="1008"/>
    <col min="3860" max="3863" width="14.1640625" style="1008" customWidth="1"/>
    <col min="3864" max="4096" width="9.33203125" style="1008"/>
    <col min="4097" max="4097" width="65.6640625" style="1008" customWidth="1"/>
    <col min="4098" max="4098" width="10.6640625" style="1008" customWidth="1"/>
    <col min="4099" max="4099" width="20.6640625" style="1008" customWidth="1"/>
    <col min="4100" max="4100" width="3.33203125" style="1008" customWidth="1"/>
    <col min="4101" max="4101" width="65.6640625" style="1008" customWidth="1"/>
    <col min="4102" max="4102" width="10.6640625" style="1008" customWidth="1"/>
    <col min="4103" max="4103" width="20.6640625" style="1008" customWidth="1"/>
    <col min="4104" max="4104" width="73.33203125" style="1008" customWidth="1"/>
    <col min="4105" max="4109" width="9.33203125" style="1008"/>
    <col min="4110" max="4110" width="9.1640625" style="1008" customWidth="1"/>
    <col min="4111" max="4114" width="14.1640625" style="1008" customWidth="1"/>
    <col min="4115" max="4115" width="9.33203125" style="1008"/>
    <col min="4116" max="4119" width="14.1640625" style="1008" customWidth="1"/>
    <col min="4120" max="4352" width="9.33203125" style="1008"/>
    <col min="4353" max="4353" width="65.6640625" style="1008" customWidth="1"/>
    <col min="4354" max="4354" width="10.6640625" style="1008" customWidth="1"/>
    <col min="4355" max="4355" width="20.6640625" style="1008" customWidth="1"/>
    <col min="4356" max="4356" width="3.33203125" style="1008" customWidth="1"/>
    <col min="4357" max="4357" width="65.6640625" style="1008" customWidth="1"/>
    <col min="4358" max="4358" width="10.6640625" style="1008" customWidth="1"/>
    <col min="4359" max="4359" width="20.6640625" style="1008" customWidth="1"/>
    <col min="4360" max="4360" width="73.33203125" style="1008" customWidth="1"/>
    <col min="4361" max="4365" width="9.33203125" style="1008"/>
    <col min="4366" max="4366" width="9.1640625" style="1008" customWidth="1"/>
    <col min="4367" max="4370" width="14.1640625" style="1008" customWidth="1"/>
    <col min="4371" max="4371" width="9.33203125" style="1008"/>
    <col min="4372" max="4375" width="14.1640625" style="1008" customWidth="1"/>
    <col min="4376" max="4608" width="9.33203125" style="1008"/>
    <col min="4609" max="4609" width="65.6640625" style="1008" customWidth="1"/>
    <col min="4610" max="4610" width="10.6640625" style="1008" customWidth="1"/>
    <col min="4611" max="4611" width="20.6640625" style="1008" customWidth="1"/>
    <col min="4612" max="4612" width="3.33203125" style="1008" customWidth="1"/>
    <col min="4613" max="4613" width="65.6640625" style="1008" customWidth="1"/>
    <col min="4614" max="4614" width="10.6640625" style="1008" customWidth="1"/>
    <col min="4615" max="4615" width="20.6640625" style="1008" customWidth="1"/>
    <col min="4616" max="4616" width="73.33203125" style="1008" customWidth="1"/>
    <col min="4617" max="4621" width="9.33203125" style="1008"/>
    <col min="4622" max="4622" width="9.1640625" style="1008" customWidth="1"/>
    <col min="4623" max="4626" width="14.1640625" style="1008" customWidth="1"/>
    <col min="4627" max="4627" width="9.33203125" style="1008"/>
    <col min="4628" max="4631" width="14.1640625" style="1008" customWidth="1"/>
    <col min="4632" max="4864" width="9.33203125" style="1008"/>
    <col min="4865" max="4865" width="65.6640625" style="1008" customWidth="1"/>
    <col min="4866" max="4866" width="10.6640625" style="1008" customWidth="1"/>
    <col min="4867" max="4867" width="20.6640625" style="1008" customWidth="1"/>
    <col min="4868" max="4868" width="3.33203125" style="1008" customWidth="1"/>
    <col min="4869" max="4869" width="65.6640625" style="1008" customWidth="1"/>
    <col min="4870" max="4870" width="10.6640625" style="1008" customWidth="1"/>
    <col min="4871" max="4871" width="20.6640625" style="1008" customWidth="1"/>
    <col min="4872" max="4872" width="73.33203125" style="1008" customWidth="1"/>
    <col min="4873" max="4877" width="9.33203125" style="1008"/>
    <col min="4878" max="4878" width="9.1640625" style="1008" customWidth="1"/>
    <col min="4879" max="4882" width="14.1640625" style="1008" customWidth="1"/>
    <col min="4883" max="4883" width="9.33203125" style="1008"/>
    <col min="4884" max="4887" width="14.1640625" style="1008" customWidth="1"/>
    <col min="4888" max="5120" width="9.33203125" style="1008"/>
    <col min="5121" max="5121" width="65.6640625" style="1008" customWidth="1"/>
    <col min="5122" max="5122" width="10.6640625" style="1008" customWidth="1"/>
    <col min="5123" max="5123" width="20.6640625" style="1008" customWidth="1"/>
    <col min="5124" max="5124" width="3.33203125" style="1008" customWidth="1"/>
    <col min="5125" max="5125" width="65.6640625" style="1008" customWidth="1"/>
    <col min="5126" max="5126" width="10.6640625" style="1008" customWidth="1"/>
    <col min="5127" max="5127" width="20.6640625" style="1008" customWidth="1"/>
    <col min="5128" max="5128" width="73.33203125" style="1008" customWidth="1"/>
    <col min="5129" max="5133" width="9.33203125" style="1008"/>
    <col min="5134" max="5134" width="9.1640625" style="1008" customWidth="1"/>
    <col min="5135" max="5138" width="14.1640625" style="1008" customWidth="1"/>
    <col min="5139" max="5139" width="9.33203125" style="1008"/>
    <col min="5140" max="5143" width="14.1640625" style="1008" customWidth="1"/>
    <col min="5144" max="5376" width="9.33203125" style="1008"/>
    <col min="5377" max="5377" width="65.6640625" style="1008" customWidth="1"/>
    <col min="5378" max="5378" width="10.6640625" style="1008" customWidth="1"/>
    <col min="5379" max="5379" width="20.6640625" style="1008" customWidth="1"/>
    <col min="5380" max="5380" width="3.33203125" style="1008" customWidth="1"/>
    <col min="5381" max="5381" width="65.6640625" style="1008" customWidth="1"/>
    <col min="5382" max="5382" width="10.6640625" style="1008" customWidth="1"/>
    <col min="5383" max="5383" width="20.6640625" style="1008" customWidth="1"/>
    <col min="5384" max="5384" width="73.33203125" style="1008" customWidth="1"/>
    <col min="5385" max="5389" width="9.33203125" style="1008"/>
    <col min="5390" max="5390" width="9.1640625" style="1008" customWidth="1"/>
    <col min="5391" max="5394" width="14.1640625" style="1008" customWidth="1"/>
    <col min="5395" max="5395" width="9.33203125" style="1008"/>
    <col min="5396" max="5399" width="14.1640625" style="1008" customWidth="1"/>
    <col min="5400" max="5632" width="9.33203125" style="1008"/>
    <col min="5633" max="5633" width="65.6640625" style="1008" customWidth="1"/>
    <col min="5634" max="5634" width="10.6640625" style="1008" customWidth="1"/>
    <col min="5635" max="5635" width="20.6640625" style="1008" customWidth="1"/>
    <col min="5636" max="5636" width="3.33203125" style="1008" customWidth="1"/>
    <col min="5637" max="5637" width="65.6640625" style="1008" customWidth="1"/>
    <col min="5638" max="5638" width="10.6640625" style="1008" customWidth="1"/>
    <col min="5639" max="5639" width="20.6640625" style="1008" customWidth="1"/>
    <col min="5640" max="5640" width="73.33203125" style="1008" customWidth="1"/>
    <col min="5641" max="5645" width="9.33203125" style="1008"/>
    <col min="5646" max="5646" width="9.1640625" style="1008" customWidth="1"/>
    <col min="5647" max="5650" width="14.1640625" style="1008" customWidth="1"/>
    <col min="5651" max="5651" width="9.33203125" style="1008"/>
    <col min="5652" max="5655" width="14.1640625" style="1008" customWidth="1"/>
    <col min="5656" max="5888" width="9.33203125" style="1008"/>
    <col min="5889" max="5889" width="65.6640625" style="1008" customWidth="1"/>
    <col min="5890" max="5890" width="10.6640625" style="1008" customWidth="1"/>
    <col min="5891" max="5891" width="20.6640625" style="1008" customWidth="1"/>
    <col min="5892" max="5892" width="3.33203125" style="1008" customWidth="1"/>
    <col min="5893" max="5893" width="65.6640625" style="1008" customWidth="1"/>
    <col min="5894" max="5894" width="10.6640625" style="1008" customWidth="1"/>
    <col min="5895" max="5895" width="20.6640625" style="1008" customWidth="1"/>
    <col min="5896" max="5896" width="73.33203125" style="1008" customWidth="1"/>
    <col min="5897" max="5901" width="9.33203125" style="1008"/>
    <col min="5902" max="5902" width="9.1640625" style="1008" customWidth="1"/>
    <col min="5903" max="5906" width="14.1640625" style="1008" customWidth="1"/>
    <col min="5907" max="5907" width="9.33203125" style="1008"/>
    <col min="5908" max="5911" width="14.1640625" style="1008" customWidth="1"/>
    <col min="5912" max="6144" width="9.33203125" style="1008"/>
    <col min="6145" max="6145" width="65.6640625" style="1008" customWidth="1"/>
    <col min="6146" max="6146" width="10.6640625" style="1008" customWidth="1"/>
    <col min="6147" max="6147" width="20.6640625" style="1008" customWidth="1"/>
    <col min="6148" max="6148" width="3.33203125" style="1008" customWidth="1"/>
    <col min="6149" max="6149" width="65.6640625" style="1008" customWidth="1"/>
    <col min="6150" max="6150" width="10.6640625" style="1008" customWidth="1"/>
    <col min="6151" max="6151" width="20.6640625" style="1008" customWidth="1"/>
    <col min="6152" max="6152" width="73.33203125" style="1008" customWidth="1"/>
    <col min="6153" max="6157" width="9.33203125" style="1008"/>
    <col min="6158" max="6158" width="9.1640625" style="1008" customWidth="1"/>
    <col min="6159" max="6162" width="14.1640625" style="1008" customWidth="1"/>
    <col min="6163" max="6163" width="9.33203125" style="1008"/>
    <col min="6164" max="6167" width="14.1640625" style="1008" customWidth="1"/>
    <col min="6168" max="6400" width="9.33203125" style="1008"/>
    <col min="6401" max="6401" width="65.6640625" style="1008" customWidth="1"/>
    <col min="6402" max="6402" width="10.6640625" style="1008" customWidth="1"/>
    <col min="6403" max="6403" width="20.6640625" style="1008" customWidth="1"/>
    <col min="6404" max="6404" width="3.33203125" style="1008" customWidth="1"/>
    <col min="6405" max="6405" width="65.6640625" style="1008" customWidth="1"/>
    <col min="6406" max="6406" width="10.6640625" style="1008" customWidth="1"/>
    <col min="6407" max="6407" width="20.6640625" style="1008" customWidth="1"/>
    <col min="6408" max="6408" width="73.33203125" style="1008" customWidth="1"/>
    <col min="6409" max="6413" width="9.33203125" style="1008"/>
    <col min="6414" max="6414" width="9.1640625" style="1008" customWidth="1"/>
    <col min="6415" max="6418" width="14.1640625" style="1008" customWidth="1"/>
    <col min="6419" max="6419" width="9.33203125" style="1008"/>
    <col min="6420" max="6423" width="14.1640625" style="1008" customWidth="1"/>
    <col min="6424" max="6656" width="9.33203125" style="1008"/>
    <col min="6657" max="6657" width="65.6640625" style="1008" customWidth="1"/>
    <col min="6658" max="6658" width="10.6640625" style="1008" customWidth="1"/>
    <col min="6659" max="6659" width="20.6640625" style="1008" customWidth="1"/>
    <col min="6660" max="6660" width="3.33203125" style="1008" customWidth="1"/>
    <col min="6661" max="6661" width="65.6640625" style="1008" customWidth="1"/>
    <col min="6662" max="6662" width="10.6640625" style="1008" customWidth="1"/>
    <col min="6663" max="6663" width="20.6640625" style="1008" customWidth="1"/>
    <col min="6664" max="6664" width="73.33203125" style="1008" customWidth="1"/>
    <col min="6665" max="6669" width="9.33203125" style="1008"/>
    <col min="6670" max="6670" width="9.1640625" style="1008" customWidth="1"/>
    <col min="6671" max="6674" width="14.1640625" style="1008" customWidth="1"/>
    <col min="6675" max="6675" width="9.33203125" style="1008"/>
    <col min="6676" max="6679" width="14.1640625" style="1008" customWidth="1"/>
    <col min="6680" max="6912" width="9.33203125" style="1008"/>
    <col min="6913" max="6913" width="65.6640625" style="1008" customWidth="1"/>
    <col min="6914" max="6914" width="10.6640625" style="1008" customWidth="1"/>
    <col min="6915" max="6915" width="20.6640625" style="1008" customWidth="1"/>
    <col min="6916" max="6916" width="3.33203125" style="1008" customWidth="1"/>
    <col min="6917" max="6917" width="65.6640625" style="1008" customWidth="1"/>
    <col min="6918" max="6918" width="10.6640625" style="1008" customWidth="1"/>
    <col min="6919" max="6919" width="20.6640625" style="1008" customWidth="1"/>
    <col min="6920" max="6920" width="73.33203125" style="1008" customWidth="1"/>
    <col min="6921" max="6925" width="9.33203125" style="1008"/>
    <col min="6926" max="6926" width="9.1640625" style="1008" customWidth="1"/>
    <col min="6927" max="6930" width="14.1640625" style="1008" customWidth="1"/>
    <col min="6931" max="6931" width="9.33203125" style="1008"/>
    <col min="6932" max="6935" width="14.1640625" style="1008" customWidth="1"/>
    <col min="6936" max="7168" width="9.33203125" style="1008"/>
    <col min="7169" max="7169" width="65.6640625" style="1008" customWidth="1"/>
    <col min="7170" max="7170" width="10.6640625" style="1008" customWidth="1"/>
    <col min="7171" max="7171" width="20.6640625" style="1008" customWidth="1"/>
    <col min="7172" max="7172" width="3.33203125" style="1008" customWidth="1"/>
    <col min="7173" max="7173" width="65.6640625" style="1008" customWidth="1"/>
    <col min="7174" max="7174" width="10.6640625" style="1008" customWidth="1"/>
    <col min="7175" max="7175" width="20.6640625" style="1008" customWidth="1"/>
    <col min="7176" max="7176" width="73.33203125" style="1008" customWidth="1"/>
    <col min="7177" max="7181" width="9.33203125" style="1008"/>
    <col min="7182" max="7182" width="9.1640625" style="1008" customWidth="1"/>
    <col min="7183" max="7186" width="14.1640625" style="1008" customWidth="1"/>
    <col min="7187" max="7187" width="9.33203125" style="1008"/>
    <col min="7188" max="7191" width="14.1640625" style="1008" customWidth="1"/>
    <col min="7192" max="7424" width="9.33203125" style="1008"/>
    <col min="7425" max="7425" width="65.6640625" style="1008" customWidth="1"/>
    <col min="7426" max="7426" width="10.6640625" style="1008" customWidth="1"/>
    <col min="7427" max="7427" width="20.6640625" style="1008" customWidth="1"/>
    <col min="7428" max="7428" width="3.33203125" style="1008" customWidth="1"/>
    <col min="7429" max="7429" width="65.6640625" style="1008" customWidth="1"/>
    <col min="7430" max="7430" width="10.6640625" style="1008" customWidth="1"/>
    <col min="7431" max="7431" width="20.6640625" style="1008" customWidth="1"/>
    <col min="7432" max="7432" width="73.33203125" style="1008" customWidth="1"/>
    <col min="7433" max="7437" width="9.33203125" style="1008"/>
    <col min="7438" max="7438" width="9.1640625" style="1008" customWidth="1"/>
    <col min="7439" max="7442" width="14.1640625" style="1008" customWidth="1"/>
    <col min="7443" max="7443" width="9.33203125" style="1008"/>
    <col min="7444" max="7447" width="14.1640625" style="1008" customWidth="1"/>
    <col min="7448" max="7680" width="9.33203125" style="1008"/>
    <col min="7681" max="7681" width="65.6640625" style="1008" customWidth="1"/>
    <col min="7682" max="7682" width="10.6640625" style="1008" customWidth="1"/>
    <col min="7683" max="7683" width="20.6640625" style="1008" customWidth="1"/>
    <col min="7684" max="7684" width="3.33203125" style="1008" customWidth="1"/>
    <col min="7685" max="7685" width="65.6640625" style="1008" customWidth="1"/>
    <col min="7686" max="7686" width="10.6640625" style="1008" customWidth="1"/>
    <col min="7687" max="7687" width="20.6640625" style="1008" customWidth="1"/>
    <col min="7688" max="7688" width="73.33203125" style="1008" customWidth="1"/>
    <col min="7689" max="7693" width="9.33203125" style="1008"/>
    <col min="7694" max="7694" width="9.1640625" style="1008" customWidth="1"/>
    <col min="7695" max="7698" width="14.1640625" style="1008" customWidth="1"/>
    <col min="7699" max="7699" width="9.33203125" style="1008"/>
    <col min="7700" max="7703" width="14.1640625" style="1008" customWidth="1"/>
    <col min="7704" max="7936" width="9.33203125" style="1008"/>
    <col min="7937" max="7937" width="65.6640625" style="1008" customWidth="1"/>
    <col min="7938" max="7938" width="10.6640625" style="1008" customWidth="1"/>
    <col min="7939" max="7939" width="20.6640625" style="1008" customWidth="1"/>
    <col min="7940" max="7940" width="3.33203125" style="1008" customWidth="1"/>
    <col min="7941" max="7941" width="65.6640625" style="1008" customWidth="1"/>
    <col min="7942" max="7942" width="10.6640625" style="1008" customWidth="1"/>
    <col min="7943" max="7943" width="20.6640625" style="1008" customWidth="1"/>
    <col min="7944" max="7944" width="73.33203125" style="1008" customWidth="1"/>
    <col min="7945" max="7949" width="9.33203125" style="1008"/>
    <col min="7950" max="7950" width="9.1640625" style="1008" customWidth="1"/>
    <col min="7951" max="7954" width="14.1640625" style="1008" customWidth="1"/>
    <col min="7955" max="7955" width="9.33203125" style="1008"/>
    <col min="7956" max="7959" width="14.1640625" style="1008" customWidth="1"/>
    <col min="7960" max="8192" width="9.33203125" style="1008"/>
    <col min="8193" max="8193" width="65.6640625" style="1008" customWidth="1"/>
    <col min="8194" max="8194" width="10.6640625" style="1008" customWidth="1"/>
    <col min="8195" max="8195" width="20.6640625" style="1008" customWidth="1"/>
    <col min="8196" max="8196" width="3.33203125" style="1008" customWidth="1"/>
    <col min="8197" max="8197" width="65.6640625" style="1008" customWidth="1"/>
    <col min="8198" max="8198" width="10.6640625" style="1008" customWidth="1"/>
    <col min="8199" max="8199" width="20.6640625" style="1008" customWidth="1"/>
    <col min="8200" max="8200" width="73.33203125" style="1008" customWidth="1"/>
    <col min="8201" max="8205" width="9.33203125" style="1008"/>
    <col min="8206" max="8206" width="9.1640625" style="1008" customWidth="1"/>
    <col min="8207" max="8210" width="14.1640625" style="1008" customWidth="1"/>
    <col min="8211" max="8211" width="9.33203125" style="1008"/>
    <col min="8212" max="8215" width="14.1640625" style="1008" customWidth="1"/>
    <col min="8216" max="8448" width="9.33203125" style="1008"/>
    <col min="8449" max="8449" width="65.6640625" style="1008" customWidth="1"/>
    <col min="8450" max="8450" width="10.6640625" style="1008" customWidth="1"/>
    <col min="8451" max="8451" width="20.6640625" style="1008" customWidth="1"/>
    <col min="8452" max="8452" width="3.33203125" style="1008" customWidth="1"/>
    <col min="8453" max="8453" width="65.6640625" style="1008" customWidth="1"/>
    <col min="8454" max="8454" width="10.6640625" style="1008" customWidth="1"/>
    <col min="8455" max="8455" width="20.6640625" style="1008" customWidth="1"/>
    <col min="8456" max="8456" width="73.33203125" style="1008" customWidth="1"/>
    <col min="8457" max="8461" width="9.33203125" style="1008"/>
    <col min="8462" max="8462" width="9.1640625" style="1008" customWidth="1"/>
    <col min="8463" max="8466" width="14.1640625" style="1008" customWidth="1"/>
    <col min="8467" max="8467" width="9.33203125" style="1008"/>
    <col min="8468" max="8471" width="14.1640625" style="1008" customWidth="1"/>
    <col min="8472" max="8704" width="9.33203125" style="1008"/>
    <col min="8705" max="8705" width="65.6640625" style="1008" customWidth="1"/>
    <col min="8706" max="8706" width="10.6640625" style="1008" customWidth="1"/>
    <col min="8707" max="8707" width="20.6640625" style="1008" customWidth="1"/>
    <col min="8708" max="8708" width="3.33203125" style="1008" customWidth="1"/>
    <col min="8709" max="8709" width="65.6640625" style="1008" customWidth="1"/>
    <col min="8710" max="8710" width="10.6640625" style="1008" customWidth="1"/>
    <col min="8711" max="8711" width="20.6640625" style="1008" customWidth="1"/>
    <col min="8712" max="8712" width="73.33203125" style="1008" customWidth="1"/>
    <col min="8713" max="8717" width="9.33203125" style="1008"/>
    <col min="8718" max="8718" width="9.1640625" style="1008" customWidth="1"/>
    <col min="8719" max="8722" width="14.1640625" style="1008" customWidth="1"/>
    <col min="8723" max="8723" width="9.33203125" style="1008"/>
    <col min="8724" max="8727" width="14.1640625" style="1008" customWidth="1"/>
    <col min="8728" max="8960" width="9.33203125" style="1008"/>
    <col min="8961" max="8961" width="65.6640625" style="1008" customWidth="1"/>
    <col min="8962" max="8962" width="10.6640625" style="1008" customWidth="1"/>
    <col min="8963" max="8963" width="20.6640625" style="1008" customWidth="1"/>
    <col min="8964" max="8964" width="3.33203125" style="1008" customWidth="1"/>
    <col min="8965" max="8965" width="65.6640625" style="1008" customWidth="1"/>
    <col min="8966" max="8966" width="10.6640625" style="1008" customWidth="1"/>
    <col min="8967" max="8967" width="20.6640625" style="1008" customWidth="1"/>
    <col min="8968" max="8968" width="73.33203125" style="1008" customWidth="1"/>
    <col min="8969" max="8973" width="9.33203125" style="1008"/>
    <col min="8974" max="8974" width="9.1640625" style="1008" customWidth="1"/>
    <col min="8975" max="8978" width="14.1640625" style="1008" customWidth="1"/>
    <col min="8979" max="8979" width="9.33203125" style="1008"/>
    <col min="8980" max="8983" width="14.1640625" style="1008" customWidth="1"/>
    <col min="8984" max="9216" width="9.33203125" style="1008"/>
    <col min="9217" max="9217" width="65.6640625" style="1008" customWidth="1"/>
    <col min="9218" max="9218" width="10.6640625" style="1008" customWidth="1"/>
    <col min="9219" max="9219" width="20.6640625" style="1008" customWidth="1"/>
    <col min="9220" max="9220" width="3.33203125" style="1008" customWidth="1"/>
    <col min="9221" max="9221" width="65.6640625" style="1008" customWidth="1"/>
    <col min="9222" max="9222" width="10.6640625" style="1008" customWidth="1"/>
    <col min="9223" max="9223" width="20.6640625" style="1008" customWidth="1"/>
    <col min="9224" max="9224" width="73.33203125" style="1008" customWidth="1"/>
    <col min="9225" max="9229" width="9.33203125" style="1008"/>
    <col min="9230" max="9230" width="9.1640625" style="1008" customWidth="1"/>
    <col min="9231" max="9234" width="14.1640625" style="1008" customWidth="1"/>
    <col min="9235" max="9235" width="9.33203125" style="1008"/>
    <col min="9236" max="9239" width="14.1640625" style="1008" customWidth="1"/>
    <col min="9240" max="9472" width="9.33203125" style="1008"/>
    <col min="9473" max="9473" width="65.6640625" style="1008" customWidth="1"/>
    <col min="9474" max="9474" width="10.6640625" style="1008" customWidth="1"/>
    <col min="9475" max="9475" width="20.6640625" style="1008" customWidth="1"/>
    <col min="9476" max="9476" width="3.33203125" style="1008" customWidth="1"/>
    <col min="9477" max="9477" width="65.6640625" style="1008" customWidth="1"/>
    <col min="9478" max="9478" width="10.6640625" style="1008" customWidth="1"/>
    <col min="9479" max="9479" width="20.6640625" style="1008" customWidth="1"/>
    <col min="9480" max="9480" width="73.33203125" style="1008" customWidth="1"/>
    <col min="9481" max="9485" width="9.33203125" style="1008"/>
    <col min="9486" max="9486" width="9.1640625" style="1008" customWidth="1"/>
    <col min="9487" max="9490" width="14.1640625" style="1008" customWidth="1"/>
    <col min="9491" max="9491" width="9.33203125" style="1008"/>
    <col min="9492" max="9495" width="14.1640625" style="1008" customWidth="1"/>
    <col min="9496" max="9728" width="9.33203125" style="1008"/>
    <col min="9729" max="9729" width="65.6640625" style="1008" customWidth="1"/>
    <col min="9730" max="9730" width="10.6640625" style="1008" customWidth="1"/>
    <col min="9731" max="9731" width="20.6640625" style="1008" customWidth="1"/>
    <col min="9732" max="9732" width="3.33203125" style="1008" customWidth="1"/>
    <col min="9733" max="9733" width="65.6640625" style="1008" customWidth="1"/>
    <col min="9734" max="9734" width="10.6640625" style="1008" customWidth="1"/>
    <col min="9735" max="9735" width="20.6640625" style="1008" customWidth="1"/>
    <col min="9736" max="9736" width="73.33203125" style="1008" customWidth="1"/>
    <col min="9737" max="9741" width="9.33203125" style="1008"/>
    <col min="9742" max="9742" width="9.1640625" style="1008" customWidth="1"/>
    <col min="9743" max="9746" width="14.1640625" style="1008" customWidth="1"/>
    <col min="9747" max="9747" width="9.33203125" style="1008"/>
    <col min="9748" max="9751" width="14.1640625" style="1008" customWidth="1"/>
    <col min="9752" max="9984" width="9.33203125" style="1008"/>
    <col min="9985" max="9985" width="65.6640625" style="1008" customWidth="1"/>
    <col min="9986" max="9986" width="10.6640625" style="1008" customWidth="1"/>
    <col min="9987" max="9987" width="20.6640625" style="1008" customWidth="1"/>
    <col min="9988" max="9988" width="3.33203125" style="1008" customWidth="1"/>
    <col min="9989" max="9989" width="65.6640625" style="1008" customWidth="1"/>
    <col min="9990" max="9990" width="10.6640625" style="1008" customWidth="1"/>
    <col min="9991" max="9991" width="20.6640625" style="1008" customWidth="1"/>
    <col min="9992" max="9992" width="73.33203125" style="1008" customWidth="1"/>
    <col min="9993" max="9997" width="9.33203125" style="1008"/>
    <col min="9998" max="9998" width="9.1640625" style="1008" customWidth="1"/>
    <col min="9999" max="10002" width="14.1640625" style="1008" customWidth="1"/>
    <col min="10003" max="10003" width="9.33203125" style="1008"/>
    <col min="10004" max="10007" width="14.1640625" style="1008" customWidth="1"/>
    <col min="10008" max="10240" width="9.33203125" style="1008"/>
    <col min="10241" max="10241" width="65.6640625" style="1008" customWidth="1"/>
    <col min="10242" max="10242" width="10.6640625" style="1008" customWidth="1"/>
    <col min="10243" max="10243" width="20.6640625" style="1008" customWidth="1"/>
    <col min="10244" max="10244" width="3.33203125" style="1008" customWidth="1"/>
    <col min="10245" max="10245" width="65.6640625" style="1008" customWidth="1"/>
    <col min="10246" max="10246" width="10.6640625" style="1008" customWidth="1"/>
    <col min="10247" max="10247" width="20.6640625" style="1008" customWidth="1"/>
    <col min="10248" max="10248" width="73.33203125" style="1008" customWidth="1"/>
    <col min="10249" max="10253" width="9.33203125" style="1008"/>
    <col min="10254" max="10254" width="9.1640625" style="1008" customWidth="1"/>
    <col min="10255" max="10258" width="14.1640625" style="1008" customWidth="1"/>
    <col min="10259" max="10259" width="9.33203125" style="1008"/>
    <col min="10260" max="10263" width="14.1640625" style="1008" customWidth="1"/>
    <col min="10264" max="10496" width="9.33203125" style="1008"/>
    <col min="10497" max="10497" width="65.6640625" style="1008" customWidth="1"/>
    <col min="10498" max="10498" width="10.6640625" style="1008" customWidth="1"/>
    <col min="10499" max="10499" width="20.6640625" style="1008" customWidth="1"/>
    <col min="10500" max="10500" width="3.33203125" style="1008" customWidth="1"/>
    <col min="10501" max="10501" width="65.6640625" style="1008" customWidth="1"/>
    <col min="10502" max="10502" width="10.6640625" style="1008" customWidth="1"/>
    <col min="10503" max="10503" width="20.6640625" style="1008" customWidth="1"/>
    <col min="10504" max="10504" width="73.33203125" style="1008" customWidth="1"/>
    <col min="10505" max="10509" width="9.33203125" style="1008"/>
    <col min="10510" max="10510" width="9.1640625" style="1008" customWidth="1"/>
    <col min="10511" max="10514" width="14.1640625" style="1008" customWidth="1"/>
    <col min="10515" max="10515" width="9.33203125" style="1008"/>
    <col min="10516" max="10519" width="14.1640625" style="1008" customWidth="1"/>
    <col min="10520" max="10752" width="9.33203125" style="1008"/>
    <col min="10753" max="10753" width="65.6640625" style="1008" customWidth="1"/>
    <col min="10754" max="10754" width="10.6640625" style="1008" customWidth="1"/>
    <col min="10755" max="10755" width="20.6640625" style="1008" customWidth="1"/>
    <col min="10756" max="10756" width="3.33203125" style="1008" customWidth="1"/>
    <col min="10757" max="10757" width="65.6640625" style="1008" customWidth="1"/>
    <col min="10758" max="10758" width="10.6640625" style="1008" customWidth="1"/>
    <col min="10759" max="10759" width="20.6640625" style="1008" customWidth="1"/>
    <col min="10760" max="10760" width="73.33203125" style="1008" customWidth="1"/>
    <col min="10761" max="10765" width="9.33203125" style="1008"/>
    <col min="10766" max="10766" width="9.1640625" style="1008" customWidth="1"/>
    <col min="10767" max="10770" width="14.1640625" style="1008" customWidth="1"/>
    <col min="10771" max="10771" width="9.33203125" style="1008"/>
    <col min="10772" max="10775" width="14.1640625" style="1008" customWidth="1"/>
    <col min="10776" max="11008" width="9.33203125" style="1008"/>
    <col min="11009" max="11009" width="65.6640625" style="1008" customWidth="1"/>
    <col min="11010" max="11010" width="10.6640625" style="1008" customWidth="1"/>
    <col min="11011" max="11011" width="20.6640625" style="1008" customWidth="1"/>
    <col min="11012" max="11012" width="3.33203125" style="1008" customWidth="1"/>
    <col min="11013" max="11013" width="65.6640625" style="1008" customWidth="1"/>
    <col min="11014" max="11014" width="10.6640625" style="1008" customWidth="1"/>
    <col min="11015" max="11015" width="20.6640625" style="1008" customWidth="1"/>
    <col min="11016" max="11016" width="73.33203125" style="1008" customWidth="1"/>
    <col min="11017" max="11021" width="9.33203125" style="1008"/>
    <col min="11022" max="11022" width="9.1640625" style="1008" customWidth="1"/>
    <col min="11023" max="11026" width="14.1640625" style="1008" customWidth="1"/>
    <col min="11027" max="11027" width="9.33203125" style="1008"/>
    <col min="11028" max="11031" width="14.1640625" style="1008" customWidth="1"/>
    <col min="11032" max="11264" width="9.33203125" style="1008"/>
    <col min="11265" max="11265" width="65.6640625" style="1008" customWidth="1"/>
    <col min="11266" max="11266" width="10.6640625" style="1008" customWidth="1"/>
    <col min="11267" max="11267" width="20.6640625" style="1008" customWidth="1"/>
    <col min="11268" max="11268" width="3.33203125" style="1008" customWidth="1"/>
    <col min="11269" max="11269" width="65.6640625" style="1008" customWidth="1"/>
    <col min="11270" max="11270" width="10.6640625" style="1008" customWidth="1"/>
    <col min="11271" max="11271" width="20.6640625" style="1008" customWidth="1"/>
    <col min="11272" max="11272" width="73.33203125" style="1008" customWidth="1"/>
    <col min="11273" max="11277" width="9.33203125" style="1008"/>
    <col min="11278" max="11278" width="9.1640625" style="1008" customWidth="1"/>
    <col min="11279" max="11282" width="14.1640625" style="1008" customWidth="1"/>
    <col min="11283" max="11283" width="9.33203125" style="1008"/>
    <col min="11284" max="11287" width="14.1640625" style="1008" customWidth="1"/>
    <col min="11288" max="11520" width="9.33203125" style="1008"/>
    <col min="11521" max="11521" width="65.6640625" style="1008" customWidth="1"/>
    <col min="11522" max="11522" width="10.6640625" style="1008" customWidth="1"/>
    <col min="11523" max="11523" width="20.6640625" style="1008" customWidth="1"/>
    <col min="11524" max="11524" width="3.33203125" style="1008" customWidth="1"/>
    <col min="11525" max="11525" width="65.6640625" style="1008" customWidth="1"/>
    <col min="11526" max="11526" width="10.6640625" style="1008" customWidth="1"/>
    <col min="11527" max="11527" width="20.6640625" style="1008" customWidth="1"/>
    <col min="11528" max="11528" width="73.33203125" style="1008" customWidth="1"/>
    <col min="11529" max="11533" width="9.33203125" style="1008"/>
    <col min="11534" max="11534" width="9.1640625" style="1008" customWidth="1"/>
    <col min="11535" max="11538" width="14.1640625" style="1008" customWidth="1"/>
    <col min="11539" max="11539" width="9.33203125" style="1008"/>
    <col min="11540" max="11543" width="14.1640625" style="1008" customWidth="1"/>
    <col min="11544" max="11776" width="9.33203125" style="1008"/>
    <col min="11777" max="11777" width="65.6640625" style="1008" customWidth="1"/>
    <col min="11778" max="11778" width="10.6640625" style="1008" customWidth="1"/>
    <col min="11779" max="11779" width="20.6640625" style="1008" customWidth="1"/>
    <col min="11780" max="11780" width="3.33203125" style="1008" customWidth="1"/>
    <col min="11781" max="11781" width="65.6640625" style="1008" customWidth="1"/>
    <col min="11782" max="11782" width="10.6640625" style="1008" customWidth="1"/>
    <col min="11783" max="11783" width="20.6640625" style="1008" customWidth="1"/>
    <col min="11784" max="11784" width="73.33203125" style="1008" customWidth="1"/>
    <col min="11785" max="11789" width="9.33203125" style="1008"/>
    <col min="11790" max="11790" width="9.1640625" style="1008" customWidth="1"/>
    <col min="11791" max="11794" width="14.1640625" style="1008" customWidth="1"/>
    <col min="11795" max="11795" width="9.33203125" style="1008"/>
    <col min="11796" max="11799" width="14.1640625" style="1008" customWidth="1"/>
    <col min="11800" max="12032" width="9.33203125" style="1008"/>
    <col min="12033" max="12033" width="65.6640625" style="1008" customWidth="1"/>
    <col min="12034" max="12034" width="10.6640625" style="1008" customWidth="1"/>
    <col min="12035" max="12035" width="20.6640625" style="1008" customWidth="1"/>
    <col min="12036" max="12036" width="3.33203125" style="1008" customWidth="1"/>
    <col min="12037" max="12037" width="65.6640625" style="1008" customWidth="1"/>
    <col min="12038" max="12038" width="10.6640625" style="1008" customWidth="1"/>
    <col min="12039" max="12039" width="20.6640625" style="1008" customWidth="1"/>
    <col min="12040" max="12040" width="73.33203125" style="1008" customWidth="1"/>
    <col min="12041" max="12045" width="9.33203125" style="1008"/>
    <col min="12046" max="12046" width="9.1640625" style="1008" customWidth="1"/>
    <col min="12047" max="12050" width="14.1640625" style="1008" customWidth="1"/>
    <col min="12051" max="12051" width="9.33203125" style="1008"/>
    <col min="12052" max="12055" width="14.1640625" style="1008" customWidth="1"/>
    <col min="12056" max="12288" width="9.33203125" style="1008"/>
    <col min="12289" max="12289" width="65.6640625" style="1008" customWidth="1"/>
    <col min="12290" max="12290" width="10.6640625" style="1008" customWidth="1"/>
    <col min="12291" max="12291" width="20.6640625" style="1008" customWidth="1"/>
    <col min="12292" max="12292" width="3.33203125" style="1008" customWidth="1"/>
    <col min="12293" max="12293" width="65.6640625" style="1008" customWidth="1"/>
    <col min="12294" max="12294" width="10.6640625" style="1008" customWidth="1"/>
    <col min="12295" max="12295" width="20.6640625" style="1008" customWidth="1"/>
    <col min="12296" max="12296" width="73.33203125" style="1008" customWidth="1"/>
    <col min="12297" max="12301" width="9.33203125" style="1008"/>
    <col min="12302" max="12302" width="9.1640625" style="1008" customWidth="1"/>
    <col min="12303" max="12306" width="14.1640625" style="1008" customWidth="1"/>
    <col min="12307" max="12307" width="9.33203125" style="1008"/>
    <col min="12308" max="12311" width="14.1640625" style="1008" customWidth="1"/>
    <col min="12312" max="12544" width="9.33203125" style="1008"/>
    <col min="12545" max="12545" width="65.6640625" style="1008" customWidth="1"/>
    <col min="12546" max="12546" width="10.6640625" style="1008" customWidth="1"/>
    <col min="12547" max="12547" width="20.6640625" style="1008" customWidth="1"/>
    <col min="12548" max="12548" width="3.33203125" style="1008" customWidth="1"/>
    <col min="12549" max="12549" width="65.6640625" style="1008" customWidth="1"/>
    <col min="12550" max="12550" width="10.6640625" style="1008" customWidth="1"/>
    <col min="12551" max="12551" width="20.6640625" style="1008" customWidth="1"/>
    <col min="12552" max="12552" width="73.33203125" style="1008" customWidth="1"/>
    <col min="12553" max="12557" width="9.33203125" style="1008"/>
    <col min="12558" max="12558" width="9.1640625" style="1008" customWidth="1"/>
    <col min="12559" max="12562" width="14.1640625" style="1008" customWidth="1"/>
    <col min="12563" max="12563" width="9.33203125" style="1008"/>
    <col min="12564" max="12567" width="14.1640625" style="1008" customWidth="1"/>
    <col min="12568" max="12800" width="9.33203125" style="1008"/>
    <col min="12801" max="12801" width="65.6640625" style="1008" customWidth="1"/>
    <col min="12802" max="12802" width="10.6640625" style="1008" customWidth="1"/>
    <col min="12803" max="12803" width="20.6640625" style="1008" customWidth="1"/>
    <col min="12804" max="12804" width="3.33203125" style="1008" customWidth="1"/>
    <col min="12805" max="12805" width="65.6640625" style="1008" customWidth="1"/>
    <col min="12806" max="12806" width="10.6640625" style="1008" customWidth="1"/>
    <col min="12807" max="12807" width="20.6640625" style="1008" customWidth="1"/>
    <col min="12808" max="12808" width="73.33203125" style="1008" customWidth="1"/>
    <col min="12809" max="12813" width="9.33203125" style="1008"/>
    <col min="12814" max="12814" width="9.1640625" style="1008" customWidth="1"/>
    <col min="12815" max="12818" width="14.1640625" style="1008" customWidth="1"/>
    <col min="12819" max="12819" width="9.33203125" style="1008"/>
    <col min="12820" max="12823" width="14.1640625" style="1008" customWidth="1"/>
    <col min="12824" max="13056" width="9.33203125" style="1008"/>
    <col min="13057" max="13057" width="65.6640625" style="1008" customWidth="1"/>
    <col min="13058" max="13058" width="10.6640625" style="1008" customWidth="1"/>
    <col min="13059" max="13059" width="20.6640625" style="1008" customWidth="1"/>
    <col min="13060" max="13060" width="3.33203125" style="1008" customWidth="1"/>
    <col min="13061" max="13061" width="65.6640625" style="1008" customWidth="1"/>
    <col min="13062" max="13062" width="10.6640625" style="1008" customWidth="1"/>
    <col min="13063" max="13063" width="20.6640625" style="1008" customWidth="1"/>
    <col min="13064" max="13064" width="73.33203125" style="1008" customWidth="1"/>
    <col min="13065" max="13069" width="9.33203125" style="1008"/>
    <col min="13070" max="13070" width="9.1640625" style="1008" customWidth="1"/>
    <col min="13071" max="13074" width="14.1640625" style="1008" customWidth="1"/>
    <col min="13075" max="13075" width="9.33203125" style="1008"/>
    <col min="13076" max="13079" width="14.1640625" style="1008" customWidth="1"/>
    <col min="13080" max="13312" width="9.33203125" style="1008"/>
    <col min="13313" max="13313" width="65.6640625" style="1008" customWidth="1"/>
    <col min="13314" max="13314" width="10.6640625" style="1008" customWidth="1"/>
    <col min="13315" max="13315" width="20.6640625" style="1008" customWidth="1"/>
    <col min="13316" max="13316" width="3.33203125" style="1008" customWidth="1"/>
    <col min="13317" max="13317" width="65.6640625" style="1008" customWidth="1"/>
    <col min="13318" max="13318" width="10.6640625" style="1008" customWidth="1"/>
    <col min="13319" max="13319" width="20.6640625" style="1008" customWidth="1"/>
    <col min="13320" max="13320" width="73.33203125" style="1008" customWidth="1"/>
    <col min="13321" max="13325" width="9.33203125" style="1008"/>
    <col min="13326" max="13326" width="9.1640625" style="1008" customWidth="1"/>
    <col min="13327" max="13330" width="14.1640625" style="1008" customWidth="1"/>
    <col min="13331" max="13331" width="9.33203125" style="1008"/>
    <col min="13332" max="13335" width="14.1640625" style="1008" customWidth="1"/>
    <col min="13336" max="13568" width="9.33203125" style="1008"/>
    <col min="13569" max="13569" width="65.6640625" style="1008" customWidth="1"/>
    <col min="13570" max="13570" width="10.6640625" style="1008" customWidth="1"/>
    <col min="13571" max="13571" width="20.6640625" style="1008" customWidth="1"/>
    <col min="13572" max="13572" width="3.33203125" style="1008" customWidth="1"/>
    <col min="13573" max="13573" width="65.6640625" style="1008" customWidth="1"/>
    <col min="13574" max="13574" width="10.6640625" style="1008" customWidth="1"/>
    <col min="13575" max="13575" width="20.6640625" style="1008" customWidth="1"/>
    <col min="13576" max="13576" width="73.33203125" style="1008" customWidth="1"/>
    <col min="13577" max="13581" width="9.33203125" style="1008"/>
    <col min="13582" max="13582" width="9.1640625" style="1008" customWidth="1"/>
    <col min="13583" max="13586" width="14.1640625" style="1008" customWidth="1"/>
    <col min="13587" max="13587" width="9.33203125" style="1008"/>
    <col min="13588" max="13591" width="14.1640625" style="1008" customWidth="1"/>
    <col min="13592" max="13824" width="9.33203125" style="1008"/>
    <col min="13825" max="13825" width="65.6640625" style="1008" customWidth="1"/>
    <col min="13826" max="13826" width="10.6640625" style="1008" customWidth="1"/>
    <col min="13827" max="13827" width="20.6640625" style="1008" customWidth="1"/>
    <col min="13828" max="13828" width="3.33203125" style="1008" customWidth="1"/>
    <col min="13829" max="13829" width="65.6640625" style="1008" customWidth="1"/>
    <col min="13830" max="13830" width="10.6640625" style="1008" customWidth="1"/>
    <col min="13831" max="13831" width="20.6640625" style="1008" customWidth="1"/>
    <col min="13832" max="13832" width="73.33203125" style="1008" customWidth="1"/>
    <col min="13833" max="13837" width="9.33203125" style="1008"/>
    <col min="13838" max="13838" width="9.1640625" style="1008" customWidth="1"/>
    <col min="13839" max="13842" width="14.1640625" style="1008" customWidth="1"/>
    <col min="13843" max="13843" width="9.33203125" style="1008"/>
    <col min="13844" max="13847" width="14.1640625" style="1008" customWidth="1"/>
    <col min="13848" max="14080" width="9.33203125" style="1008"/>
    <col min="14081" max="14081" width="65.6640625" style="1008" customWidth="1"/>
    <col min="14082" max="14082" width="10.6640625" style="1008" customWidth="1"/>
    <col min="14083" max="14083" width="20.6640625" style="1008" customWidth="1"/>
    <col min="14084" max="14084" width="3.33203125" style="1008" customWidth="1"/>
    <col min="14085" max="14085" width="65.6640625" style="1008" customWidth="1"/>
    <col min="14086" max="14086" width="10.6640625" style="1008" customWidth="1"/>
    <col min="14087" max="14087" width="20.6640625" style="1008" customWidth="1"/>
    <col min="14088" max="14088" width="73.33203125" style="1008" customWidth="1"/>
    <col min="14089" max="14093" width="9.33203125" style="1008"/>
    <col min="14094" max="14094" width="9.1640625" style="1008" customWidth="1"/>
    <col min="14095" max="14098" width="14.1640625" style="1008" customWidth="1"/>
    <col min="14099" max="14099" width="9.33203125" style="1008"/>
    <col min="14100" max="14103" width="14.1640625" style="1008" customWidth="1"/>
    <col min="14104" max="14336" width="9.33203125" style="1008"/>
    <col min="14337" max="14337" width="65.6640625" style="1008" customWidth="1"/>
    <col min="14338" max="14338" width="10.6640625" style="1008" customWidth="1"/>
    <col min="14339" max="14339" width="20.6640625" style="1008" customWidth="1"/>
    <col min="14340" max="14340" width="3.33203125" style="1008" customWidth="1"/>
    <col min="14341" max="14341" width="65.6640625" style="1008" customWidth="1"/>
    <col min="14342" max="14342" width="10.6640625" style="1008" customWidth="1"/>
    <col min="14343" max="14343" width="20.6640625" style="1008" customWidth="1"/>
    <col min="14344" max="14344" width="73.33203125" style="1008" customWidth="1"/>
    <col min="14345" max="14349" width="9.33203125" style="1008"/>
    <col min="14350" max="14350" width="9.1640625" style="1008" customWidth="1"/>
    <col min="14351" max="14354" width="14.1640625" style="1008" customWidth="1"/>
    <col min="14355" max="14355" width="9.33203125" style="1008"/>
    <col min="14356" max="14359" width="14.1640625" style="1008" customWidth="1"/>
    <col min="14360" max="14592" width="9.33203125" style="1008"/>
    <col min="14593" max="14593" width="65.6640625" style="1008" customWidth="1"/>
    <col min="14594" max="14594" width="10.6640625" style="1008" customWidth="1"/>
    <col min="14595" max="14595" width="20.6640625" style="1008" customWidth="1"/>
    <col min="14596" max="14596" width="3.33203125" style="1008" customWidth="1"/>
    <col min="14597" max="14597" width="65.6640625" style="1008" customWidth="1"/>
    <col min="14598" max="14598" width="10.6640625" style="1008" customWidth="1"/>
    <col min="14599" max="14599" width="20.6640625" style="1008" customWidth="1"/>
    <col min="14600" max="14600" width="73.33203125" style="1008" customWidth="1"/>
    <col min="14601" max="14605" width="9.33203125" style="1008"/>
    <col min="14606" max="14606" width="9.1640625" style="1008" customWidth="1"/>
    <col min="14607" max="14610" width="14.1640625" style="1008" customWidth="1"/>
    <col min="14611" max="14611" width="9.33203125" style="1008"/>
    <col min="14612" max="14615" width="14.1640625" style="1008" customWidth="1"/>
    <col min="14616" max="14848" width="9.33203125" style="1008"/>
    <col min="14849" max="14849" width="65.6640625" style="1008" customWidth="1"/>
    <col min="14850" max="14850" width="10.6640625" style="1008" customWidth="1"/>
    <col min="14851" max="14851" width="20.6640625" style="1008" customWidth="1"/>
    <col min="14852" max="14852" width="3.33203125" style="1008" customWidth="1"/>
    <col min="14853" max="14853" width="65.6640625" style="1008" customWidth="1"/>
    <col min="14854" max="14854" width="10.6640625" style="1008" customWidth="1"/>
    <col min="14855" max="14855" width="20.6640625" style="1008" customWidth="1"/>
    <col min="14856" max="14856" width="73.33203125" style="1008" customWidth="1"/>
    <col min="14857" max="14861" width="9.33203125" style="1008"/>
    <col min="14862" max="14862" width="9.1640625" style="1008" customWidth="1"/>
    <col min="14863" max="14866" width="14.1640625" style="1008" customWidth="1"/>
    <col min="14867" max="14867" width="9.33203125" style="1008"/>
    <col min="14868" max="14871" width="14.1640625" style="1008" customWidth="1"/>
    <col min="14872" max="15104" width="9.33203125" style="1008"/>
    <col min="15105" max="15105" width="65.6640625" style="1008" customWidth="1"/>
    <col min="15106" max="15106" width="10.6640625" style="1008" customWidth="1"/>
    <col min="15107" max="15107" width="20.6640625" style="1008" customWidth="1"/>
    <col min="15108" max="15108" width="3.33203125" style="1008" customWidth="1"/>
    <col min="15109" max="15109" width="65.6640625" style="1008" customWidth="1"/>
    <col min="15110" max="15110" width="10.6640625" style="1008" customWidth="1"/>
    <col min="15111" max="15111" width="20.6640625" style="1008" customWidth="1"/>
    <col min="15112" max="15112" width="73.33203125" style="1008" customWidth="1"/>
    <col min="15113" max="15117" width="9.33203125" style="1008"/>
    <col min="15118" max="15118" width="9.1640625" style="1008" customWidth="1"/>
    <col min="15119" max="15122" width="14.1640625" style="1008" customWidth="1"/>
    <col min="15123" max="15123" width="9.33203125" style="1008"/>
    <col min="15124" max="15127" width="14.1640625" style="1008" customWidth="1"/>
    <col min="15128" max="15360" width="9.33203125" style="1008"/>
    <col min="15361" max="15361" width="65.6640625" style="1008" customWidth="1"/>
    <col min="15362" max="15362" width="10.6640625" style="1008" customWidth="1"/>
    <col min="15363" max="15363" width="20.6640625" style="1008" customWidth="1"/>
    <col min="15364" max="15364" width="3.33203125" style="1008" customWidth="1"/>
    <col min="15365" max="15365" width="65.6640625" style="1008" customWidth="1"/>
    <col min="15366" max="15366" width="10.6640625" style="1008" customWidth="1"/>
    <col min="15367" max="15367" width="20.6640625" style="1008" customWidth="1"/>
    <col min="15368" max="15368" width="73.33203125" style="1008" customWidth="1"/>
    <col min="15369" max="15373" width="9.33203125" style="1008"/>
    <col min="15374" max="15374" width="9.1640625" style="1008" customWidth="1"/>
    <col min="15375" max="15378" width="14.1640625" style="1008" customWidth="1"/>
    <col min="15379" max="15379" width="9.33203125" style="1008"/>
    <col min="15380" max="15383" width="14.1640625" style="1008" customWidth="1"/>
    <col min="15384" max="15616" width="9.33203125" style="1008"/>
    <col min="15617" max="15617" width="65.6640625" style="1008" customWidth="1"/>
    <col min="15618" max="15618" width="10.6640625" style="1008" customWidth="1"/>
    <col min="15619" max="15619" width="20.6640625" style="1008" customWidth="1"/>
    <col min="15620" max="15620" width="3.33203125" style="1008" customWidth="1"/>
    <col min="15621" max="15621" width="65.6640625" style="1008" customWidth="1"/>
    <col min="15622" max="15622" width="10.6640625" style="1008" customWidth="1"/>
    <col min="15623" max="15623" width="20.6640625" style="1008" customWidth="1"/>
    <col min="15624" max="15624" width="73.33203125" style="1008" customWidth="1"/>
    <col min="15625" max="15629" width="9.33203125" style="1008"/>
    <col min="15630" max="15630" width="9.1640625" style="1008" customWidth="1"/>
    <col min="15631" max="15634" width="14.1640625" style="1008" customWidth="1"/>
    <col min="15635" max="15635" width="9.33203125" style="1008"/>
    <col min="15636" max="15639" width="14.1640625" style="1008" customWidth="1"/>
    <col min="15640" max="15872" width="9.33203125" style="1008"/>
    <col min="15873" max="15873" width="65.6640625" style="1008" customWidth="1"/>
    <col min="15874" max="15874" width="10.6640625" style="1008" customWidth="1"/>
    <col min="15875" max="15875" width="20.6640625" style="1008" customWidth="1"/>
    <col min="15876" max="15876" width="3.33203125" style="1008" customWidth="1"/>
    <col min="15877" max="15877" width="65.6640625" style="1008" customWidth="1"/>
    <col min="15878" max="15878" width="10.6640625" style="1008" customWidth="1"/>
    <col min="15879" max="15879" width="20.6640625" style="1008" customWidth="1"/>
    <col min="15880" max="15880" width="73.33203125" style="1008" customWidth="1"/>
    <col min="15881" max="15885" width="9.33203125" style="1008"/>
    <col min="15886" max="15886" width="9.1640625" style="1008" customWidth="1"/>
    <col min="15887" max="15890" width="14.1640625" style="1008" customWidth="1"/>
    <col min="15891" max="15891" width="9.33203125" style="1008"/>
    <col min="15892" max="15895" width="14.1640625" style="1008" customWidth="1"/>
    <col min="15896" max="16128" width="9.33203125" style="1008"/>
    <col min="16129" max="16129" width="65.6640625" style="1008" customWidth="1"/>
    <col min="16130" max="16130" width="10.6640625" style="1008" customWidth="1"/>
    <col min="16131" max="16131" width="20.6640625" style="1008" customWidth="1"/>
    <col min="16132" max="16132" width="3.33203125" style="1008" customWidth="1"/>
    <col min="16133" max="16133" width="65.6640625" style="1008" customWidth="1"/>
    <col min="16134" max="16134" width="10.6640625" style="1008" customWidth="1"/>
    <col min="16135" max="16135" width="20.6640625" style="1008" customWidth="1"/>
    <col min="16136" max="16136" width="73.33203125" style="1008" customWidth="1"/>
    <col min="16137" max="16141" width="9.33203125" style="1008"/>
    <col min="16142" max="16142" width="9.1640625" style="1008" customWidth="1"/>
    <col min="16143" max="16146" width="14.1640625" style="1008" customWidth="1"/>
    <col min="16147" max="16147" width="9.33203125" style="1008"/>
    <col min="16148" max="16151" width="14.1640625" style="1008" customWidth="1"/>
    <col min="16152" max="16384" width="9.33203125" style="1008"/>
  </cols>
  <sheetData>
    <row r="1" spans="1:23" ht="23.25" x14ac:dyDescent="0.2">
      <c r="A1" s="1006" t="str">
        <f>'t1'!$A$1</f>
        <v>REGIONI ED AUTONOMIE LOCALI - anno 2023</v>
      </c>
      <c r="B1" s="1006"/>
      <c r="C1" s="1006"/>
      <c r="D1" s="1006"/>
      <c r="E1" s="1006"/>
      <c r="F1" s="1006"/>
      <c r="G1" s="1006"/>
      <c r="H1" s="1007" t="s">
        <v>331</v>
      </c>
      <c r="O1" s="1009"/>
      <c r="P1" s="1009"/>
      <c r="Q1" s="1010">
        <v>8</v>
      </c>
      <c r="R1" s="1010" t="s">
        <v>962</v>
      </c>
      <c r="T1" s="1009"/>
      <c r="U1" s="1009"/>
    </row>
    <row r="2" spans="1:23" ht="15.6" customHeight="1" x14ac:dyDescent="0.2"/>
    <row r="3" spans="1:23" ht="44.85" customHeight="1" x14ac:dyDescent="0.2">
      <c r="A3" s="1270"/>
      <c r="B3" s="1271"/>
      <c r="C3" s="1271"/>
      <c r="D3" s="1271"/>
      <c r="E3" s="1271"/>
      <c r="F3" s="1271"/>
      <c r="G3" s="1271"/>
      <c r="O3" s="1009"/>
      <c r="P3" s="1009"/>
      <c r="T3" s="1009"/>
      <c r="U3" s="1009"/>
    </row>
    <row r="4" spans="1:23" ht="15.6" customHeight="1" thickBot="1" x14ac:dyDescent="0.25"/>
    <row r="5" spans="1:23" ht="25.5" customHeight="1" thickBot="1" x14ac:dyDescent="0.25">
      <c r="A5" s="1014" t="s">
        <v>1123</v>
      </c>
      <c r="B5" s="1015"/>
      <c r="C5" s="1016"/>
      <c r="D5" s="1017"/>
      <c r="E5" s="1014" t="s">
        <v>1124</v>
      </c>
      <c r="F5" s="1018"/>
      <c r="G5" s="1016"/>
      <c r="H5" s="1019" t="s">
        <v>720</v>
      </c>
      <c r="I5" s="1062"/>
      <c r="J5" s="1062"/>
      <c r="K5" s="1062"/>
      <c r="L5" s="1062"/>
      <c r="O5" s="1021"/>
      <c r="P5" s="1021"/>
      <c r="T5" s="1021"/>
      <c r="U5" s="1021"/>
    </row>
    <row r="6" spans="1:23" ht="17.100000000000001" customHeight="1" x14ac:dyDescent="0.2">
      <c r="A6" s="1022" t="s">
        <v>127</v>
      </c>
      <c r="B6" s="1023" t="s">
        <v>128</v>
      </c>
      <c r="C6" s="1024" t="s">
        <v>242</v>
      </c>
      <c r="D6" s="1063"/>
      <c r="E6" s="1022" t="s">
        <v>127</v>
      </c>
      <c r="F6" s="1025" t="s">
        <v>128</v>
      </c>
      <c r="G6" s="1026" t="s">
        <v>242</v>
      </c>
      <c r="H6" s="1791"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2"/>
      <c r="J6" s="1062"/>
      <c r="K6" s="1062"/>
      <c r="L6" s="1062"/>
    </row>
    <row r="7" spans="1:23" ht="17.100000000000001" customHeight="1" x14ac:dyDescent="0.25">
      <c r="A7" s="1028" t="s">
        <v>721</v>
      </c>
      <c r="B7" s="1029"/>
      <c r="C7" s="1030"/>
      <c r="D7" s="1017"/>
      <c r="E7" s="1028" t="s">
        <v>721</v>
      </c>
      <c r="F7" s="1029"/>
      <c r="G7" s="1030"/>
      <c r="H7" s="1792"/>
      <c r="O7" s="831" t="s">
        <v>722</v>
      </c>
      <c r="P7" s="1064"/>
      <c r="Q7" s="1065"/>
      <c r="R7" s="1065"/>
      <c r="T7" s="831" t="s">
        <v>723</v>
      </c>
      <c r="U7" s="1064"/>
      <c r="V7" s="1065"/>
      <c r="W7" s="1065"/>
    </row>
    <row r="8" spans="1:23" ht="17.100000000000001" customHeight="1" x14ac:dyDescent="0.2">
      <c r="A8" s="1066" t="s">
        <v>724</v>
      </c>
      <c r="B8" s="1037"/>
      <c r="C8" s="1038"/>
      <c r="D8" s="1017"/>
      <c r="E8" s="1036" t="s">
        <v>935</v>
      </c>
      <c r="F8" s="1037"/>
      <c r="G8" s="1038"/>
      <c r="H8" s="1792"/>
      <c r="O8" s="832" t="s">
        <v>725</v>
      </c>
      <c r="P8" s="832" t="s">
        <v>726</v>
      </c>
      <c r="Q8" s="832" t="s">
        <v>727</v>
      </c>
      <c r="R8" s="832" t="s">
        <v>668</v>
      </c>
      <c r="T8" s="832" t="s">
        <v>725</v>
      </c>
      <c r="U8" s="832" t="s">
        <v>726</v>
      </c>
      <c r="V8" s="832" t="s">
        <v>727</v>
      </c>
      <c r="W8" s="832" t="s">
        <v>668</v>
      </c>
    </row>
    <row r="9" spans="1:23" ht="17.100000000000001" customHeight="1" x14ac:dyDescent="0.2">
      <c r="A9" s="1040" t="s">
        <v>1007</v>
      </c>
      <c r="B9" s="1042" t="s">
        <v>1008</v>
      </c>
      <c r="C9" s="1552">
        <v>0</v>
      </c>
      <c r="D9" s="1017"/>
      <c r="E9" s="1040" t="s">
        <v>769</v>
      </c>
      <c r="F9" s="1042" t="s">
        <v>439</v>
      </c>
      <c r="G9" s="1552">
        <v>0</v>
      </c>
      <c r="H9" s="1792"/>
      <c r="J9" s="1062"/>
      <c r="K9" s="1062"/>
      <c r="L9" s="1062"/>
      <c r="O9" s="1009">
        <v>8</v>
      </c>
      <c r="P9" s="1009">
        <v>7</v>
      </c>
      <c r="Q9" s="1012" t="str">
        <f>B9</f>
        <v>F18K</v>
      </c>
      <c r="R9" s="1043">
        <f>ROUND(C9,0)</f>
        <v>0</v>
      </c>
      <c r="S9" s="1009" t="str">
        <f t="shared" ref="S9:S15" si="0">VLOOKUP(O9,Q:R,2,FALSE)</f>
        <v>SQ9</v>
      </c>
      <c r="T9" s="1009">
        <v>8</v>
      </c>
      <c r="U9" s="1009">
        <v>61</v>
      </c>
      <c r="V9" s="1044" t="str">
        <f>F9</f>
        <v>U448</v>
      </c>
      <c r="W9" s="1043">
        <f>ROUND(G9,0)</f>
        <v>0</v>
      </c>
    </row>
    <row r="10" spans="1:23" ht="17.100000000000001" customHeight="1" x14ac:dyDescent="0.2">
      <c r="A10" s="1040" t="s">
        <v>1009</v>
      </c>
      <c r="B10" s="1042" t="s">
        <v>1077</v>
      </c>
      <c r="C10" s="1552">
        <v>0</v>
      </c>
      <c r="D10" s="1017"/>
      <c r="E10" s="1040" t="s">
        <v>770</v>
      </c>
      <c r="F10" s="1042" t="s">
        <v>440</v>
      </c>
      <c r="G10" s="1552">
        <v>0</v>
      </c>
      <c r="H10" s="1792"/>
      <c r="J10" s="1062"/>
      <c r="K10" s="1062"/>
      <c r="L10" s="1062"/>
      <c r="O10" s="1009">
        <v>8</v>
      </c>
      <c r="P10" s="1009">
        <v>7</v>
      </c>
      <c r="Q10" s="1012" t="str">
        <f t="shared" ref="Q10:Q15" si="1">B10</f>
        <v>F16L</v>
      </c>
      <c r="R10" s="1043">
        <f t="shared" ref="R10:R15" si="2">ROUND(C10,0)</f>
        <v>0</v>
      </c>
      <c r="S10" s="1009" t="str">
        <f t="shared" si="0"/>
        <v>SQ9</v>
      </c>
      <c r="T10" s="1009">
        <v>8</v>
      </c>
      <c r="U10" s="1009">
        <v>61</v>
      </c>
      <c r="V10" s="1044" t="str">
        <f>F10</f>
        <v>U449</v>
      </c>
      <c r="W10" s="1043">
        <f>ROUND(G10,0)</f>
        <v>0</v>
      </c>
    </row>
    <row r="11" spans="1:23" ht="17.100000000000001" customHeight="1" thickBot="1" x14ac:dyDescent="0.25">
      <c r="A11" s="1040" t="s">
        <v>1238</v>
      </c>
      <c r="B11" s="1042" t="s">
        <v>939</v>
      </c>
      <c r="C11" s="1552">
        <v>0</v>
      </c>
      <c r="D11" s="1017"/>
      <c r="E11" s="1040" t="s">
        <v>771</v>
      </c>
      <c r="F11" s="1042" t="s">
        <v>620</v>
      </c>
      <c r="G11" s="1552">
        <v>0</v>
      </c>
      <c r="H11" s="1793"/>
      <c r="J11" s="1062"/>
      <c r="K11" s="1062"/>
      <c r="L11" s="1062"/>
      <c r="O11" s="1009">
        <v>8</v>
      </c>
      <c r="P11" s="1009">
        <v>7</v>
      </c>
      <c r="Q11" s="1012" t="str">
        <f t="shared" si="1"/>
        <v>F15J</v>
      </c>
      <c r="R11" s="1043">
        <f t="shared" si="2"/>
        <v>0</v>
      </c>
      <c r="S11" s="1009" t="str">
        <f t="shared" si="0"/>
        <v>SQ9</v>
      </c>
      <c r="T11" s="1009">
        <v>8</v>
      </c>
      <c r="U11" s="1009">
        <v>61</v>
      </c>
      <c r="V11" s="1044" t="str">
        <f>F11</f>
        <v>U02I</v>
      </c>
      <c r="W11" s="1043">
        <f>ROUND(G11,0)</f>
        <v>0</v>
      </c>
    </row>
    <row r="12" spans="1:23" ht="17.100000000000001" customHeight="1" thickBot="1" x14ac:dyDescent="0.25">
      <c r="A12" s="1040" t="s">
        <v>1131</v>
      </c>
      <c r="B12" s="1042" t="s">
        <v>1010</v>
      </c>
      <c r="C12" s="1552">
        <v>0</v>
      </c>
      <c r="D12" s="1017"/>
      <c r="E12" s="1053" t="s">
        <v>938</v>
      </c>
      <c r="F12" s="1054"/>
      <c r="G12" s="1047">
        <f>SUM(G9:G11)</f>
        <v>0</v>
      </c>
      <c r="H12" s="1794" t="s">
        <v>748</v>
      </c>
      <c r="J12" s="1062"/>
      <c r="K12" s="1062"/>
      <c r="L12" s="1062"/>
      <c r="O12" s="1009">
        <v>8</v>
      </c>
      <c r="P12" s="1009">
        <v>7</v>
      </c>
      <c r="Q12" s="1012" t="str">
        <f t="shared" si="1"/>
        <v>F18M</v>
      </c>
      <c r="R12" s="1043">
        <f t="shared" si="2"/>
        <v>0</v>
      </c>
      <c r="S12" s="1009" t="str">
        <f t="shared" si="0"/>
        <v>SQ9</v>
      </c>
      <c r="T12" s="1009" t="s">
        <v>534</v>
      </c>
      <c r="U12" s="1009"/>
      <c r="V12" s="1044"/>
      <c r="W12" s="1043"/>
    </row>
    <row r="13" spans="1:23" ht="17.100000000000001" customHeight="1" thickBot="1" x14ac:dyDescent="0.25">
      <c r="A13" s="1040" t="s">
        <v>1132</v>
      </c>
      <c r="B13" s="1042" t="s">
        <v>1133</v>
      </c>
      <c r="C13" s="1552">
        <v>0</v>
      </c>
      <c r="D13" s="1017"/>
      <c r="E13" s="1048" t="s">
        <v>596</v>
      </c>
      <c r="F13" s="1055"/>
      <c r="G13" s="1056">
        <f>G12</f>
        <v>0</v>
      </c>
      <c r="H13" s="1795"/>
      <c r="I13" s="1062"/>
      <c r="J13" s="1062"/>
      <c r="K13" s="1062"/>
      <c r="L13" s="1062"/>
      <c r="O13" s="1009">
        <v>8</v>
      </c>
      <c r="P13" s="1009">
        <v>7</v>
      </c>
      <c r="Q13" s="1012" t="str">
        <f t="shared" si="1"/>
        <v>F20N</v>
      </c>
      <c r="R13" s="1043">
        <f t="shared" si="2"/>
        <v>0</v>
      </c>
      <c r="S13" s="1009" t="str">
        <f t="shared" si="0"/>
        <v>SQ9</v>
      </c>
      <c r="T13" s="1009"/>
      <c r="U13" s="1009"/>
      <c r="V13" s="1044"/>
      <c r="W13" s="1043"/>
    </row>
    <row r="14" spans="1:23" ht="17.100000000000001" customHeight="1" x14ac:dyDescent="0.2">
      <c r="A14" s="1040" t="s">
        <v>1011</v>
      </c>
      <c r="B14" s="1042" t="s">
        <v>1012</v>
      </c>
      <c r="C14" s="1552">
        <v>0</v>
      </c>
      <c r="D14" s="1017"/>
      <c r="E14" s="1067"/>
      <c r="F14" s="1051"/>
      <c r="G14" s="1068"/>
      <c r="H14" s="1791" t="str">
        <f>IF(LEN(H16&amp;H17&amp;H18)&gt;0,"Attenzione, le seguenti voci creano incongruenza perché magg. del 10% del totale:","OK")</f>
        <v>OK</v>
      </c>
      <c r="I14" s="1062"/>
      <c r="J14" s="1062"/>
      <c r="K14" s="1062"/>
      <c r="L14" s="1062"/>
      <c r="O14" s="1009">
        <v>8</v>
      </c>
      <c r="P14" s="1009">
        <v>7</v>
      </c>
      <c r="Q14" s="1012" t="str">
        <f t="shared" si="1"/>
        <v>F18N</v>
      </c>
      <c r="R14" s="1043">
        <f t="shared" si="2"/>
        <v>0</v>
      </c>
      <c r="S14" s="1009" t="str">
        <f t="shared" si="0"/>
        <v>SQ9</v>
      </c>
      <c r="U14" s="1009"/>
      <c r="V14" s="1044"/>
      <c r="W14" s="1043"/>
    </row>
    <row r="15" spans="1:23" ht="17.100000000000001" customHeight="1" x14ac:dyDescent="0.2">
      <c r="A15" s="1040" t="s">
        <v>1013</v>
      </c>
      <c r="B15" s="1042" t="s">
        <v>1014</v>
      </c>
      <c r="C15" s="1552">
        <v>0</v>
      </c>
      <c r="D15" s="1017"/>
      <c r="E15" s="1069"/>
      <c r="F15" s="1051"/>
      <c r="G15" s="1068"/>
      <c r="H15" s="1792"/>
      <c r="I15" s="1062"/>
      <c r="J15" s="1062"/>
      <c r="K15" s="1062"/>
      <c r="L15" s="1062"/>
      <c r="O15" s="1318">
        <v>8</v>
      </c>
      <c r="P15" s="1318">
        <v>7</v>
      </c>
      <c r="Q15" s="1390" t="str">
        <f t="shared" si="1"/>
        <v>F00O</v>
      </c>
      <c r="R15" s="1391">
        <f t="shared" si="2"/>
        <v>0</v>
      </c>
      <c r="S15" s="1318" t="str">
        <f t="shared" si="0"/>
        <v>SQ9</v>
      </c>
      <c r="T15" s="1009"/>
      <c r="U15" s="1009"/>
      <c r="V15" s="1044"/>
      <c r="W15" s="1043"/>
    </row>
    <row r="16" spans="1:23" ht="17.100000000000001" customHeight="1" thickBot="1" x14ac:dyDescent="0.25">
      <c r="A16" s="1045" t="s">
        <v>413</v>
      </c>
      <c r="B16" s="1046"/>
      <c r="C16" s="1047">
        <f>SUM(C9:C15)</f>
        <v>0</v>
      </c>
      <c r="D16" s="1017"/>
      <c r="E16" s="1069"/>
      <c r="F16" s="1051"/>
      <c r="G16" s="1068"/>
      <c r="H16" s="1070" t="str">
        <f>IF(C39&lt;&gt;0,IF(R15/ABS(C$39)&gt;0.1,"Fondo posizione e risultato - Altre risorse fisse - F00O",""),"")</f>
        <v/>
      </c>
      <c r="I16" s="1062"/>
      <c r="J16" s="1062"/>
      <c r="K16" s="1062"/>
      <c r="L16" s="1062"/>
      <c r="O16" s="1009"/>
      <c r="P16" s="1009"/>
      <c r="R16" s="1043"/>
      <c r="S16" s="1009"/>
      <c r="T16" s="1009"/>
      <c r="U16" s="1009"/>
      <c r="V16" s="1044"/>
      <c r="W16" s="1043"/>
    </row>
    <row r="17" spans="1:23" ht="17.100000000000001" customHeight="1" x14ac:dyDescent="0.2">
      <c r="A17" s="1071" t="s">
        <v>414</v>
      </c>
      <c r="B17" s="1421"/>
      <c r="C17" s="1072"/>
      <c r="D17" s="1017"/>
      <c r="E17" s="1069"/>
      <c r="F17" s="1051"/>
      <c r="G17" s="1068"/>
      <c r="H17" s="1070" t="str">
        <f>IF(C39&lt;&gt;0,IF(R30/ABS(C$39)&gt;0.1,"Fondo posizione e risultato - Altre risorse variabili - F00O",""),"")</f>
        <v/>
      </c>
      <c r="I17" s="1062"/>
      <c r="J17" s="1062"/>
      <c r="K17" s="1062"/>
      <c r="L17" s="1062"/>
      <c r="O17" s="1009"/>
      <c r="P17" s="1009"/>
      <c r="R17" s="1043"/>
      <c r="S17" s="1009"/>
      <c r="T17" s="1009"/>
      <c r="U17" s="1009"/>
      <c r="V17" s="1044"/>
      <c r="W17" s="1043"/>
    </row>
    <row r="18" spans="1:23" ht="17.100000000000001" customHeight="1" x14ac:dyDescent="0.2">
      <c r="A18" s="1040" t="s">
        <v>1015</v>
      </c>
      <c r="B18" s="1042" t="s">
        <v>1016</v>
      </c>
      <c r="C18" s="1552">
        <v>0</v>
      </c>
      <c r="D18" s="1017"/>
      <c r="E18" s="1069"/>
      <c r="F18" s="1051"/>
      <c r="G18" s="1068"/>
      <c r="H18" s="1070" t="str">
        <f>IF(C39&lt;&gt;0,IF(R37/ABS(C$39)&gt;0.1,"Fondo posizione e risultato - Altre decurtazioni - F01P",""),"")</f>
        <v/>
      </c>
      <c r="I18" s="1062"/>
      <c r="J18" s="1062"/>
      <c r="K18" s="1062"/>
      <c r="L18" s="1062"/>
      <c r="O18" s="1009">
        <v>8</v>
      </c>
      <c r="P18" s="1009">
        <v>9</v>
      </c>
      <c r="Q18" s="1012" t="str">
        <f>B18</f>
        <v>F18O</v>
      </c>
      <c r="R18" s="1043">
        <f>ROUND(C18,0)</f>
        <v>0</v>
      </c>
      <c r="S18" s="1009" t="str">
        <f t="shared" ref="S18:S30" si="3">VLOOKUP(O18,Q:R,2,FALSE)</f>
        <v>SQ9</v>
      </c>
      <c r="T18" s="1009"/>
      <c r="U18" s="1009"/>
      <c r="V18" s="1044"/>
      <c r="W18" s="1043"/>
    </row>
    <row r="19" spans="1:23" ht="17.100000000000001" customHeight="1" thickBot="1" x14ac:dyDescent="0.25">
      <c r="A19" s="1040" t="s">
        <v>772</v>
      </c>
      <c r="B19" s="1042" t="s">
        <v>455</v>
      </c>
      <c r="C19" s="1552">
        <v>0</v>
      </c>
      <c r="D19" s="1017"/>
      <c r="E19" s="1069"/>
      <c r="F19" s="1051"/>
      <c r="G19" s="1068"/>
      <c r="H19" s="1073"/>
      <c r="I19" s="1062"/>
      <c r="J19" s="1062"/>
      <c r="K19" s="1062"/>
      <c r="L19" s="1062"/>
      <c r="O19" s="1009">
        <v>8</v>
      </c>
      <c r="P19" s="1009">
        <v>9</v>
      </c>
      <c r="Q19" s="1012" t="str">
        <f t="shared" ref="Q19:Q30" si="4">B19</f>
        <v>F50H</v>
      </c>
      <c r="R19" s="1043">
        <f t="shared" ref="R19:R30" si="5">ROUND(C19,0)</f>
        <v>0</v>
      </c>
      <c r="S19" s="1009" t="str">
        <f t="shared" si="3"/>
        <v>SQ9</v>
      </c>
      <c r="T19" s="1009"/>
      <c r="U19" s="1009"/>
      <c r="V19" s="1044"/>
      <c r="W19" s="1043"/>
    </row>
    <row r="20" spans="1:23" ht="17.100000000000001" customHeight="1" thickBot="1" x14ac:dyDescent="0.25">
      <c r="A20" s="1040" t="s">
        <v>773</v>
      </c>
      <c r="B20" s="1042" t="s">
        <v>570</v>
      </c>
      <c r="C20" s="1552">
        <v>0</v>
      </c>
      <c r="D20" s="1017"/>
      <c r="E20" s="1069"/>
      <c r="F20" s="1051"/>
      <c r="G20" s="1068"/>
      <c r="H20" s="1019" t="s">
        <v>1126</v>
      </c>
      <c r="O20" s="1009">
        <v>8</v>
      </c>
      <c r="P20" s="1009">
        <v>9</v>
      </c>
      <c r="Q20" s="1012" t="str">
        <f t="shared" si="4"/>
        <v>F96H</v>
      </c>
      <c r="R20" s="1043">
        <f t="shared" si="5"/>
        <v>0</v>
      </c>
      <c r="S20" s="1009" t="str">
        <f t="shared" si="3"/>
        <v>SQ9</v>
      </c>
      <c r="T20" s="1009"/>
      <c r="U20" s="1009"/>
      <c r="W20" s="1043"/>
    </row>
    <row r="21" spans="1:23" ht="17.100000000000001" customHeight="1" x14ac:dyDescent="0.2">
      <c r="A21" s="1040" t="s">
        <v>1074</v>
      </c>
      <c r="B21" s="1074" t="s">
        <v>893</v>
      </c>
      <c r="C21" s="1552">
        <v>0</v>
      </c>
      <c r="D21" s="1017"/>
      <c r="E21" s="1069"/>
      <c r="F21" s="1051"/>
      <c r="G21" s="1068"/>
      <c r="H21" s="1792" t="str">
        <f>IF(AND(SUMIF($O:$O,$Q1,$R:$R)&lt;&gt;0,SUM('SICI(2)'!$F$13,'SICI(2)'!$F$17)&gt;0),IF(SUMIFS($R:$R,$P:$P,"&lt;&gt;81",$O:$O,$Q1)-SUMIFS($R:$R,$P:$P,"81",$O:$O,$Q1)-SUMIF($T:$T,$Q1,$W:$W)&lt;0,"Attenzione, nelle seguenti sezioni le destinazioni risultano superiori alle relative risorse e generano pertanto squadratura 8: "&amp;CHAR(10)&amp;A7,"OK"),"OK")</f>
        <v>OK</v>
      </c>
      <c r="I21" s="1062"/>
      <c r="J21" s="1062"/>
      <c r="K21" s="1062"/>
      <c r="L21" s="1062"/>
      <c r="O21" s="1009">
        <v>8</v>
      </c>
      <c r="P21" s="1009">
        <v>9</v>
      </c>
      <c r="Q21" s="1012" t="str">
        <f t="shared" si="4"/>
        <v>F10M</v>
      </c>
      <c r="R21" s="1043">
        <f t="shared" si="5"/>
        <v>0</v>
      </c>
      <c r="S21" s="1009" t="str">
        <f t="shared" si="3"/>
        <v>SQ9</v>
      </c>
      <c r="T21" s="1009"/>
      <c r="U21" s="1009"/>
      <c r="W21" s="1043"/>
    </row>
    <row r="22" spans="1:23" ht="17.100000000000001" customHeight="1" x14ac:dyDescent="0.2">
      <c r="A22" s="1040" t="s">
        <v>1075</v>
      </c>
      <c r="B22" s="1074" t="s">
        <v>894</v>
      </c>
      <c r="C22" s="1552">
        <v>0</v>
      </c>
      <c r="D22" s="1017"/>
      <c r="E22" s="1069"/>
      <c r="F22" s="1051"/>
      <c r="G22" s="1068"/>
      <c r="H22" s="1792"/>
      <c r="I22" s="1062"/>
      <c r="J22" s="1062"/>
      <c r="K22" s="1062"/>
      <c r="L22" s="1062"/>
      <c r="O22" s="1009">
        <v>8</v>
      </c>
      <c r="P22" s="1009">
        <v>9</v>
      </c>
      <c r="Q22" s="1012" t="str">
        <f t="shared" si="4"/>
        <v>F10N</v>
      </c>
      <c r="R22" s="1043">
        <f t="shared" si="5"/>
        <v>0</v>
      </c>
      <c r="S22" s="1009" t="str">
        <f t="shared" si="3"/>
        <v>SQ9</v>
      </c>
      <c r="T22" s="1009"/>
      <c r="U22" s="1009"/>
      <c r="W22" s="1043"/>
    </row>
    <row r="23" spans="1:23" ht="17.100000000000001" customHeight="1" x14ac:dyDescent="0.2">
      <c r="A23" s="1040" t="s">
        <v>1017</v>
      </c>
      <c r="B23" s="1042" t="s">
        <v>896</v>
      </c>
      <c r="C23" s="1552">
        <v>0</v>
      </c>
      <c r="D23" s="1017"/>
      <c r="E23" s="1069"/>
      <c r="F23" s="1051"/>
      <c r="G23" s="1068"/>
      <c r="H23" s="1792"/>
      <c r="I23" s="1062"/>
      <c r="J23" s="1062"/>
      <c r="K23" s="1062"/>
      <c r="L23" s="1062"/>
      <c r="O23" s="1009">
        <v>8</v>
      </c>
      <c r="P23" s="1009">
        <v>9</v>
      </c>
      <c r="Q23" s="1012" t="str">
        <f t="shared" si="4"/>
        <v>F10L</v>
      </c>
      <c r="R23" s="1043">
        <f t="shared" si="5"/>
        <v>0</v>
      </c>
      <c r="S23" s="1009" t="str">
        <f t="shared" si="3"/>
        <v>SQ9</v>
      </c>
      <c r="T23" s="1009"/>
      <c r="U23" s="1009"/>
      <c r="V23" s="1044"/>
      <c r="W23" s="1043"/>
    </row>
    <row r="24" spans="1:23" ht="17.100000000000001" customHeight="1" thickBot="1" x14ac:dyDescent="0.25">
      <c r="A24" s="1435" t="s">
        <v>1359</v>
      </c>
      <c r="B24" s="1436" t="s">
        <v>1239</v>
      </c>
      <c r="C24" s="1552">
        <v>0</v>
      </c>
      <c r="D24" s="1051"/>
      <c r="E24" s="1067"/>
      <c r="F24" s="1051"/>
      <c r="G24" s="1133"/>
      <c r="H24" s="1796"/>
      <c r="O24" s="1009">
        <v>8</v>
      </c>
      <c r="P24" s="1009">
        <v>9</v>
      </c>
      <c r="Q24" s="1012" t="str">
        <f>B24</f>
        <v>F24L</v>
      </c>
      <c r="R24" s="1043">
        <f>ROUND(C24,0)</f>
        <v>0</v>
      </c>
      <c r="S24" s="1009" t="str">
        <f t="shared" si="3"/>
        <v>SQ9</v>
      </c>
      <c r="T24" s="1009"/>
      <c r="U24" s="1009"/>
      <c r="V24" s="1044"/>
      <c r="W24" s="1043"/>
    </row>
    <row r="25" spans="1:23" ht="17.100000000000001" customHeight="1" x14ac:dyDescent="0.2">
      <c r="A25" s="1437" t="s">
        <v>1240</v>
      </c>
      <c r="B25" s="1438" t="s">
        <v>1241</v>
      </c>
      <c r="C25" s="1552">
        <v>0</v>
      </c>
      <c r="D25" s="1051"/>
      <c r="E25" s="1067"/>
      <c r="F25" s="1051"/>
      <c r="G25" s="1133"/>
      <c r="H25" s="1075"/>
      <c r="O25" s="1009">
        <v>8</v>
      </c>
      <c r="P25" s="1009">
        <v>9</v>
      </c>
      <c r="Q25" s="1012" t="str">
        <f>B25</f>
        <v>F24M</v>
      </c>
      <c r="R25" s="1043">
        <f>ROUND(C25,0)</f>
        <v>0</v>
      </c>
      <c r="S25" s="1009" t="str">
        <f t="shared" si="3"/>
        <v>SQ9</v>
      </c>
      <c r="T25" s="1009"/>
      <c r="U25" s="1009"/>
      <c r="V25" s="1044"/>
      <c r="W25" s="1043"/>
    </row>
    <row r="26" spans="1:23" ht="17.100000000000001" customHeight="1" x14ac:dyDescent="0.2">
      <c r="A26" s="1040" t="s">
        <v>1134</v>
      </c>
      <c r="B26" s="1042" t="s">
        <v>1018</v>
      </c>
      <c r="C26" s="1552">
        <v>0</v>
      </c>
      <c r="D26" s="1017"/>
      <c r="E26" s="1069"/>
      <c r="F26" s="1051"/>
      <c r="G26" s="1068"/>
      <c r="H26" s="1076"/>
      <c r="O26" s="1009">
        <v>8</v>
      </c>
      <c r="P26" s="1009">
        <v>9</v>
      </c>
      <c r="Q26" s="1012" t="str">
        <f>B26</f>
        <v>F18P</v>
      </c>
      <c r="R26" s="1043">
        <f>ROUND(C26,0)</f>
        <v>0</v>
      </c>
      <c r="S26" s="1009" t="str">
        <f t="shared" si="3"/>
        <v>SQ9</v>
      </c>
      <c r="T26" s="1009"/>
      <c r="U26" s="1009"/>
    </row>
    <row r="27" spans="1:23" ht="17.100000000000001" customHeight="1" x14ac:dyDescent="0.2">
      <c r="A27" s="1040" t="s">
        <v>1135</v>
      </c>
      <c r="B27" s="1042" t="s">
        <v>1136</v>
      </c>
      <c r="C27" s="1552">
        <v>0</v>
      </c>
      <c r="D27" s="1017"/>
      <c r="E27" s="1069"/>
      <c r="F27" s="1051"/>
      <c r="G27" s="1068"/>
      <c r="H27" s="1020"/>
      <c r="O27" s="1009">
        <v>8</v>
      </c>
      <c r="P27" s="1009">
        <v>9</v>
      </c>
      <c r="Q27" s="1012" t="str">
        <f t="shared" si="4"/>
        <v>F20O</v>
      </c>
      <c r="R27" s="1043">
        <f t="shared" si="5"/>
        <v>0</v>
      </c>
      <c r="S27" s="1009" t="str">
        <f t="shared" si="3"/>
        <v>SQ9</v>
      </c>
      <c r="T27" s="1009"/>
      <c r="U27" s="1009"/>
    </row>
    <row r="28" spans="1:23" ht="17.100000000000001" customHeight="1" x14ac:dyDescent="0.2">
      <c r="A28" s="1040" t="s">
        <v>1011</v>
      </c>
      <c r="B28" s="1042" t="s">
        <v>1012</v>
      </c>
      <c r="C28" s="1552">
        <v>0</v>
      </c>
      <c r="D28" s="1017"/>
      <c r="E28" s="1067"/>
      <c r="F28" s="1051"/>
      <c r="G28" s="1068"/>
      <c r="H28" s="1020"/>
      <c r="O28" s="1009">
        <v>8</v>
      </c>
      <c r="P28" s="1009">
        <v>9</v>
      </c>
      <c r="Q28" s="1012" t="str">
        <f t="shared" si="4"/>
        <v>F18N</v>
      </c>
      <c r="R28" s="1043">
        <f t="shared" si="5"/>
        <v>0</v>
      </c>
      <c r="S28" s="1009" t="str">
        <f t="shared" si="3"/>
        <v>SQ9</v>
      </c>
      <c r="T28" s="1009"/>
      <c r="U28" s="1009"/>
      <c r="W28" s="1043"/>
    </row>
    <row r="29" spans="1:23" ht="17.100000000000001" customHeight="1" x14ac:dyDescent="0.2">
      <c r="A29" s="1040" t="s">
        <v>1242</v>
      </c>
      <c r="B29" s="1042" t="s">
        <v>279</v>
      </c>
      <c r="C29" s="1552">
        <v>0</v>
      </c>
      <c r="D29" s="1017"/>
      <c r="E29" s="1067"/>
      <c r="F29" s="1051"/>
      <c r="G29" s="1068"/>
      <c r="H29" s="1020"/>
      <c r="O29" s="1009">
        <v>8</v>
      </c>
      <c r="P29" s="1009">
        <v>9</v>
      </c>
      <c r="Q29" s="1012" t="str">
        <f t="shared" si="4"/>
        <v>F999</v>
      </c>
      <c r="R29" s="1043">
        <f t="shared" si="5"/>
        <v>0</v>
      </c>
      <c r="S29" s="1009" t="str">
        <f t="shared" si="3"/>
        <v>SQ9</v>
      </c>
      <c r="T29" s="1009"/>
      <c r="U29" s="1009"/>
      <c r="W29" s="1043"/>
    </row>
    <row r="30" spans="1:23" ht="17.100000000000001" customHeight="1" x14ac:dyDescent="0.2">
      <c r="A30" s="1040" t="s">
        <v>1013</v>
      </c>
      <c r="B30" s="1042" t="s">
        <v>1014</v>
      </c>
      <c r="C30" s="1552">
        <v>0</v>
      </c>
      <c r="D30" s="1017"/>
      <c r="E30" s="1067"/>
      <c r="F30" s="1051"/>
      <c r="G30" s="1068"/>
      <c r="H30" s="1020"/>
      <c r="O30" s="1318">
        <v>8</v>
      </c>
      <c r="P30" s="1318">
        <v>9</v>
      </c>
      <c r="Q30" s="1390" t="str">
        <f t="shared" si="4"/>
        <v>F00O</v>
      </c>
      <c r="R30" s="1391">
        <f t="shared" si="5"/>
        <v>0</v>
      </c>
      <c r="S30" s="1318" t="str">
        <f t="shared" si="3"/>
        <v>SQ9</v>
      </c>
      <c r="T30" s="1009"/>
      <c r="U30" s="1009"/>
      <c r="W30" s="1043"/>
    </row>
    <row r="31" spans="1:23" ht="17.100000000000001" customHeight="1" thickBot="1" x14ac:dyDescent="0.25">
      <c r="A31" s="1045" t="s">
        <v>415</v>
      </c>
      <c r="B31" s="1046"/>
      <c r="C31" s="1047">
        <f>SUM(C18:C30)</f>
        <v>0</v>
      </c>
      <c r="D31" s="1017"/>
      <c r="E31" s="1067"/>
      <c r="F31" s="1051"/>
      <c r="G31" s="1068"/>
      <c r="H31" s="1020"/>
      <c r="O31" s="1009"/>
      <c r="P31" s="1009"/>
      <c r="R31" s="1043"/>
      <c r="S31" s="1009"/>
      <c r="T31" s="1009"/>
      <c r="U31" s="1009"/>
      <c r="W31" s="1043"/>
    </row>
    <row r="32" spans="1:23" ht="17.100000000000001" customHeight="1" x14ac:dyDescent="0.2">
      <c r="A32" s="1071" t="s">
        <v>749</v>
      </c>
      <c r="B32" s="1421"/>
      <c r="C32" s="1077"/>
      <c r="D32" s="1017"/>
      <c r="E32" s="1067"/>
      <c r="F32" s="1051"/>
      <c r="G32" s="1068"/>
      <c r="H32" s="1020"/>
      <c r="T32" s="1009"/>
      <c r="U32" s="1009"/>
      <c r="W32" s="1043"/>
    </row>
    <row r="33" spans="1:23" ht="17.100000000000001" customHeight="1" x14ac:dyDescent="0.2">
      <c r="A33" s="1040" t="s">
        <v>774</v>
      </c>
      <c r="B33" s="1042" t="s">
        <v>621</v>
      </c>
      <c r="C33" s="1552">
        <v>0</v>
      </c>
      <c r="D33" s="1017"/>
      <c r="E33" s="1067"/>
      <c r="F33" s="1051"/>
      <c r="G33" s="1068"/>
      <c r="H33" s="1020"/>
      <c r="O33" s="1009">
        <v>8</v>
      </c>
      <c r="P33" s="1009">
        <v>81</v>
      </c>
      <c r="Q33" s="1012" t="str">
        <f>B33</f>
        <v>F27I</v>
      </c>
      <c r="R33" s="1043">
        <f>ROUND(C33,0)</f>
        <v>0</v>
      </c>
      <c r="S33" s="1009" t="str">
        <f>VLOOKUP(O33,Q:R,2,FALSE)</f>
        <v>SQ9</v>
      </c>
      <c r="T33" s="1009"/>
      <c r="U33" s="1009"/>
      <c r="W33" s="1043"/>
    </row>
    <row r="34" spans="1:23" ht="17.100000000000001" customHeight="1" x14ac:dyDescent="0.2">
      <c r="A34" s="1040" t="s">
        <v>775</v>
      </c>
      <c r="B34" s="1042" t="s">
        <v>750</v>
      </c>
      <c r="C34" s="1552">
        <v>0</v>
      </c>
      <c r="D34" s="1017"/>
      <c r="E34" s="1067"/>
      <c r="F34" s="1051"/>
      <c r="G34" s="1068"/>
      <c r="H34" s="1020"/>
      <c r="O34" s="1009">
        <v>8</v>
      </c>
      <c r="P34" s="1009">
        <v>81</v>
      </c>
      <c r="Q34" s="1012" t="str">
        <f>B34</f>
        <v>F00P</v>
      </c>
      <c r="R34" s="1043">
        <f>ROUND(C34,0)</f>
        <v>0</v>
      </c>
      <c r="S34" s="1009" t="str">
        <f>VLOOKUP(O34,Q:R,2,FALSE)</f>
        <v>SQ9</v>
      </c>
      <c r="T34" s="1009"/>
      <c r="U34" s="1009"/>
      <c r="W34" s="1043"/>
    </row>
    <row r="35" spans="1:23" ht="17.100000000000001" customHeight="1" x14ac:dyDescent="0.2">
      <c r="A35" s="1040" t="s">
        <v>776</v>
      </c>
      <c r="B35" s="1042" t="s">
        <v>777</v>
      </c>
      <c r="C35" s="1552">
        <v>0</v>
      </c>
      <c r="D35" s="1017"/>
      <c r="E35" s="1067"/>
      <c r="F35" s="1051"/>
      <c r="G35" s="1068"/>
      <c r="H35" s="1020"/>
      <c r="O35" s="1009">
        <v>8</v>
      </c>
      <c r="P35" s="1009">
        <v>81</v>
      </c>
      <c r="Q35" s="1012" t="str">
        <f>B35</f>
        <v>F01S</v>
      </c>
      <c r="R35" s="1043">
        <f>ROUND(C35,0)</f>
        <v>0</v>
      </c>
      <c r="S35" s="1009" t="str">
        <f>VLOOKUP(O35,Q:R,2,FALSE)</f>
        <v>SQ9</v>
      </c>
      <c r="T35" s="1009"/>
      <c r="U35" s="1009"/>
      <c r="W35" s="1043"/>
    </row>
    <row r="36" spans="1:23" ht="17.100000000000001" customHeight="1" x14ac:dyDescent="0.2">
      <c r="A36" s="1040" t="s">
        <v>778</v>
      </c>
      <c r="B36" s="1042" t="s">
        <v>779</v>
      </c>
      <c r="C36" s="1552">
        <v>0</v>
      </c>
      <c r="D36" s="1017"/>
      <c r="E36" s="1067"/>
      <c r="F36" s="1051"/>
      <c r="G36" s="1068"/>
      <c r="H36" s="1079"/>
      <c r="O36" s="1009">
        <v>8</v>
      </c>
      <c r="P36" s="1009">
        <v>81</v>
      </c>
      <c r="Q36" s="1012" t="str">
        <f>B36</f>
        <v>F01T</v>
      </c>
      <c r="R36" s="1043">
        <f>ROUND(C36,0)</f>
        <v>0</v>
      </c>
      <c r="S36" s="1009" t="str">
        <f>VLOOKUP(O36,Q:R,2,FALSE)</f>
        <v>SQ9</v>
      </c>
      <c r="T36" s="1009"/>
      <c r="U36" s="1009"/>
      <c r="W36" s="1043"/>
    </row>
    <row r="37" spans="1:23" ht="17.25" customHeight="1" x14ac:dyDescent="0.2">
      <c r="A37" s="3" t="s">
        <v>1019</v>
      </c>
      <c r="B37" s="1042" t="s">
        <v>751</v>
      </c>
      <c r="C37" s="1552">
        <v>0</v>
      </c>
      <c r="D37" s="1017"/>
      <c r="E37" s="1067"/>
      <c r="F37" s="1051"/>
      <c r="G37" s="1068"/>
      <c r="H37" s="1020"/>
      <c r="O37" s="1318">
        <v>8</v>
      </c>
      <c r="P37" s="1318">
        <v>81</v>
      </c>
      <c r="Q37" s="1390" t="str">
        <f>B37</f>
        <v>F01P</v>
      </c>
      <c r="R37" s="1391">
        <f>ROUND(C37,0)</f>
        <v>0</v>
      </c>
      <c r="S37" s="1318" t="str">
        <f>VLOOKUP(O37,Q:R,2,FALSE)</f>
        <v>SQ9</v>
      </c>
      <c r="T37" s="1009"/>
      <c r="U37" s="1009"/>
      <c r="W37" s="1043"/>
    </row>
    <row r="38" spans="1:23" ht="17.100000000000001" customHeight="1" thickBot="1" x14ac:dyDescent="0.25">
      <c r="A38" s="1045" t="s">
        <v>752</v>
      </c>
      <c r="B38" s="1046"/>
      <c r="C38" s="1047">
        <f>SUM(C33:C37)</f>
        <v>0</v>
      </c>
      <c r="D38" s="1078"/>
      <c r="E38" s="1067"/>
      <c r="F38" s="1051"/>
      <c r="G38" s="1068"/>
      <c r="H38" s="1020"/>
      <c r="O38" s="1009" t="s">
        <v>534</v>
      </c>
      <c r="P38" s="1009"/>
      <c r="R38" s="1043"/>
      <c r="S38" s="1009"/>
      <c r="T38" s="1009"/>
      <c r="U38" s="1009"/>
      <c r="W38" s="1043"/>
    </row>
    <row r="39" spans="1:23" ht="17.25" customHeight="1" thickBot="1" x14ac:dyDescent="0.25">
      <c r="A39" s="1048" t="s">
        <v>596</v>
      </c>
      <c r="B39" s="1049"/>
      <c r="C39" s="1050">
        <f>C16+C31-C38</f>
        <v>0</v>
      </c>
      <c r="D39" s="1078"/>
      <c r="E39" s="1067"/>
      <c r="F39" s="1051"/>
      <c r="G39" s="1068"/>
      <c r="O39" s="1009"/>
      <c r="P39" s="1009"/>
      <c r="T39" s="1009"/>
      <c r="U39" s="1009"/>
      <c r="W39" s="1043"/>
    </row>
    <row r="40" spans="1:23" ht="17.100000000000001" customHeight="1" thickBot="1" x14ac:dyDescent="0.25">
      <c r="A40" s="1080" t="s">
        <v>991</v>
      </c>
      <c r="B40" s="1081"/>
      <c r="C40" s="1082">
        <f>C39</f>
        <v>0</v>
      </c>
      <c r="D40" s="1078"/>
      <c r="E40" s="1057" t="s">
        <v>992</v>
      </c>
      <c r="F40" s="1060"/>
      <c r="G40" s="1059">
        <f>G13</f>
        <v>0</v>
      </c>
      <c r="O40" s="1009"/>
      <c r="P40" s="1009"/>
      <c r="T40" s="1009"/>
      <c r="U40" s="1009"/>
      <c r="W40" s="1043"/>
    </row>
    <row r="41" spans="1:23" ht="5.0999999999999996" customHeight="1" x14ac:dyDescent="0.2">
      <c r="D41" s="1083"/>
      <c r="E41" s="1084"/>
    </row>
    <row r="42" spans="1:23" ht="12.75" x14ac:dyDescent="0.2">
      <c r="A42" s="1008" t="s">
        <v>1129</v>
      </c>
      <c r="D42" s="1083"/>
    </row>
    <row r="43" spans="1:23" x14ac:dyDescent="0.2">
      <c r="A43" s="1008" t="s">
        <v>1243</v>
      </c>
    </row>
    <row r="44" spans="1:23" x14ac:dyDescent="0.2">
      <c r="A44" s="1008" t="s">
        <v>1137</v>
      </c>
    </row>
    <row r="45" spans="1:23" x14ac:dyDescent="0.2">
      <c r="A45" s="1008" t="s">
        <v>1138</v>
      </c>
    </row>
    <row r="46" spans="1:23" ht="12" customHeight="1" x14ac:dyDescent="0.2">
      <c r="A46" s="1008" t="s">
        <v>1244</v>
      </c>
    </row>
    <row r="47" spans="1:23" x14ac:dyDescent="0.2">
      <c r="A47" s="1008" t="s">
        <v>1245</v>
      </c>
    </row>
  </sheetData>
  <sheetProtection algorithmName="SHA-512" hashValue="hkKZ8QWwrrhFRTqejt0bW8ZCHYbJ6kCk2zSg++N5CVzq9VSIjpxbZHftYQqlHSCuMMlBDspxC1BgjOVbmyb/uQ==" saltValue="EHaSF7kBJHj6C5WFFDPQpw==" spinCount="100000" sheet="1" formatColumns="0" selectLockedCells="1"/>
  <mergeCells count="4">
    <mergeCell ref="H6:H11"/>
    <mergeCell ref="H12:H13"/>
    <mergeCell ref="H14:H15"/>
    <mergeCell ref="H21:H24"/>
  </mergeCells>
  <dataValidations count="9">
    <dataValidation type="whole" allowBlank="1" showInputMessage="1" showErrorMessage="1" errorTitle="ERRORE NEL DATO IMMESSO" error="INSERIRE SOLO NUMERI INTERI" sqref="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38:C39 IY38:IY39 SU38:SU39 ACQ38:ACQ39 AMM38:AMM39 AWI38:AWI39 BGE38:BGE39 BQA38:BQA39 BZW38:BZW39 CJS38:CJS39 CTO38:CTO39 DDK38:DDK39 DNG38:DNG39 DXC38:DXC39 EGY38:EGY39 EQU38:EQU39 FAQ38:FAQ39 FKM38:FKM39 FUI38:FUI39 GEE38:GEE39 GOA38:GOA39 GXW38:GXW39 HHS38:HHS39 HRO38:HRO39 IBK38:IBK39 ILG38:ILG39 IVC38:IVC39 JEY38:JEY39 JOU38:JOU39 JYQ38:JYQ39 KIM38:KIM39 KSI38:KSI39 LCE38:LCE39 LMA38:LMA39 LVW38:LVW39 MFS38:MFS39 MPO38:MPO39 MZK38:MZK39 NJG38:NJG39 NTC38:NTC39 OCY38:OCY39 OMU38:OMU39 OWQ38:OWQ39 PGM38:PGM39 PQI38:PQI39 QAE38:QAE39 QKA38:QKA39 QTW38:QTW39 RDS38:RDS39 RNO38:RNO39 RXK38:RXK39 SHG38:SHG39 SRC38:SRC39 TAY38:TAY39 TKU38:TKU39 TUQ38:TUQ39 UEM38:UEM39 UOI38:UOI39 UYE38:UYE39 VIA38:VIA39 VRW38:VRW39 WBS38:WBS39 WLO38:WLO39 WVK38:WVK39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65574:C65575 IY65574:IY65575 SU65574:SU65575 ACQ65574:ACQ65575 AMM65574:AMM65575 AWI65574:AWI65575 BGE65574:BGE65575 BQA65574:BQA65575 BZW65574:BZW65575 CJS65574:CJS65575 CTO65574:CTO65575 DDK65574:DDK65575 DNG65574:DNG65575 DXC65574:DXC65575 EGY65574:EGY65575 EQU65574:EQU65575 FAQ65574:FAQ65575 FKM65574:FKM65575 FUI65574:FUI65575 GEE65574:GEE65575 GOA65574:GOA65575 GXW65574:GXW65575 HHS65574:HHS65575 HRO65574:HRO65575 IBK65574:IBK65575 ILG65574:ILG65575 IVC65574:IVC65575 JEY65574:JEY65575 JOU65574:JOU65575 JYQ65574:JYQ65575 KIM65574:KIM65575 KSI65574:KSI65575 LCE65574:LCE65575 LMA65574:LMA65575 LVW65574:LVW65575 MFS65574:MFS65575 MPO65574:MPO65575 MZK65574:MZK65575 NJG65574:NJG65575 NTC65574:NTC65575 OCY65574:OCY65575 OMU65574:OMU65575 OWQ65574:OWQ65575 PGM65574:PGM65575 PQI65574:PQI65575 QAE65574:QAE65575 QKA65574:QKA65575 QTW65574:QTW65575 RDS65574:RDS65575 RNO65574:RNO65575 RXK65574:RXK65575 SHG65574:SHG65575 SRC65574:SRC65575 TAY65574:TAY65575 TKU65574:TKU65575 TUQ65574:TUQ65575 UEM65574:UEM65575 UOI65574:UOI65575 UYE65574:UYE65575 VIA65574:VIA65575 VRW65574:VRW65575 WBS65574:WBS65575 WLO65574:WLO65575 WVK65574:WVK65575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31110:C131111 IY131110:IY131111 SU131110:SU131111 ACQ131110:ACQ131111 AMM131110:AMM131111 AWI131110:AWI131111 BGE131110:BGE131111 BQA131110:BQA131111 BZW131110:BZW131111 CJS131110:CJS131111 CTO131110:CTO131111 DDK131110:DDK131111 DNG131110:DNG131111 DXC131110:DXC131111 EGY131110:EGY131111 EQU131110:EQU131111 FAQ131110:FAQ131111 FKM131110:FKM131111 FUI131110:FUI131111 GEE131110:GEE131111 GOA131110:GOA131111 GXW131110:GXW131111 HHS131110:HHS131111 HRO131110:HRO131111 IBK131110:IBK131111 ILG131110:ILG131111 IVC131110:IVC131111 JEY131110:JEY131111 JOU131110:JOU131111 JYQ131110:JYQ131111 KIM131110:KIM131111 KSI131110:KSI131111 LCE131110:LCE131111 LMA131110:LMA131111 LVW131110:LVW131111 MFS131110:MFS131111 MPO131110:MPO131111 MZK131110:MZK131111 NJG131110:NJG131111 NTC131110:NTC131111 OCY131110:OCY131111 OMU131110:OMU131111 OWQ131110:OWQ131111 PGM131110:PGM131111 PQI131110:PQI131111 QAE131110:QAE131111 QKA131110:QKA131111 QTW131110:QTW131111 RDS131110:RDS131111 RNO131110:RNO131111 RXK131110:RXK131111 SHG131110:SHG131111 SRC131110:SRC131111 TAY131110:TAY131111 TKU131110:TKU131111 TUQ131110:TUQ131111 UEM131110:UEM131111 UOI131110:UOI131111 UYE131110:UYE131111 VIA131110:VIA131111 VRW131110:VRW131111 WBS131110:WBS131111 WLO131110:WLO131111 WVK131110:WVK131111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196646:C196647 IY196646:IY196647 SU196646:SU196647 ACQ196646:ACQ196647 AMM196646:AMM196647 AWI196646:AWI196647 BGE196646:BGE196647 BQA196646:BQA196647 BZW196646:BZW196647 CJS196646:CJS196647 CTO196646:CTO196647 DDK196646:DDK196647 DNG196646:DNG196647 DXC196646:DXC196647 EGY196646:EGY196647 EQU196646:EQU196647 FAQ196646:FAQ196647 FKM196646:FKM196647 FUI196646:FUI196647 GEE196646:GEE196647 GOA196646:GOA196647 GXW196646:GXW196647 HHS196646:HHS196647 HRO196646:HRO196647 IBK196646:IBK196647 ILG196646:ILG196647 IVC196646:IVC196647 JEY196646:JEY196647 JOU196646:JOU196647 JYQ196646:JYQ196647 KIM196646:KIM196647 KSI196646:KSI196647 LCE196646:LCE196647 LMA196646:LMA196647 LVW196646:LVW196647 MFS196646:MFS196647 MPO196646:MPO196647 MZK196646:MZK196647 NJG196646:NJG196647 NTC196646:NTC196647 OCY196646:OCY196647 OMU196646:OMU196647 OWQ196646:OWQ196647 PGM196646:PGM196647 PQI196646:PQI196647 QAE196646:QAE196647 QKA196646:QKA196647 QTW196646:QTW196647 RDS196646:RDS196647 RNO196646:RNO196647 RXK196646:RXK196647 SHG196646:SHG196647 SRC196646:SRC196647 TAY196646:TAY196647 TKU196646:TKU196647 TUQ196646:TUQ196647 UEM196646:UEM196647 UOI196646:UOI196647 UYE196646:UYE196647 VIA196646:VIA196647 VRW196646:VRW196647 WBS196646:WBS196647 WLO196646:WLO196647 WVK196646:WVK196647">
      <formula1>-999999999999</formula1>
      <formula2>999999999999</formula2>
    </dataValidation>
    <dataValidation type="whole" allowBlank="1" showInputMessage="1" showErrorMessage="1" errorTitle="ERRORE NEL DATO IMMESSO" error="INSERIRE SOLO NUMERI INTERI" sqref="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262182:C262183 IY262182:IY262183 SU262182:SU262183 ACQ262182:ACQ262183 AMM262182:AMM262183 AWI262182:AWI262183 BGE262182:BGE262183 BQA262182:BQA262183 BZW262182:BZW262183 CJS262182:CJS262183 CTO262182:CTO262183 DDK262182:DDK262183 DNG262182:DNG262183 DXC262182:DXC262183 EGY262182:EGY262183 EQU262182:EQU262183 FAQ262182:FAQ262183 FKM262182:FKM262183 FUI262182:FUI262183 GEE262182:GEE262183 GOA262182:GOA262183 GXW262182:GXW262183 HHS262182:HHS262183 HRO262182:HRO262183 IBK262182:IBK262183 ILG262182:ILG262183 IVC262182:IVC262183 JEY262182:JEY262183 JOU262182:JOU262183 JYQ262182:JYQ262183 KIM262182:KIM262183 KSI262182:KSI262183 LCE262182:LCE262183 LMA262182:LMA262183 LVW262182:LVW262183 MFS262182:MFS262183 MPO262182:MPO262183 MZK262182:MZK262183 NJG262182:NJG262183 NTC262182:NTC262183 OCY262182:OCY262183 OMU262182:OMU262183 OWQ262182:OWQ262183 PGM262182:PGM262183 PQI262182:PQI262183 QAE262182:QAE262183 QKA262182:QKA262183 QTW262182:QTW262183 RDS262182:RDS262183 RNO262182:RNO262183 RXK262182:RXK262183 SHG262182:SHG262183 SRC262182:SRC262183 TAY262182:TAY262183 TKU262182:TKU262183 TUQ262182:TUQ262183 UEM262182:UEM262183 UOI262182:UOI262183 UYE262182:UYE262183 VIA262182:VIA262183 VRW262182:VRW262183 WBS262182:WBS262183 WLO262182:WLO262183 WVK262182:WVK262183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27718:C327719 IY327718:IY327719 SU327718:SU327719 ACQ327718:ACQ327719 AMM327718:AMM327719 AWI327718:AWI327719 BGE327718:BGE327719 BQA327718:BQA327719 BZW327718:BZW327719 CJS327718:CJS327719 CTO327718:CTO327719 DDK327718:DDK327719 DNG327718:DNG327719 DXC327718:DXC327719 EGY327718:EGY327719 EQU327718:EQU327719 FAQ327718:FAQ327719 FKM327718:FKM327719 FUI327718:FUI327719 GEE327718:GEE327719 GOA327718:GOA327719 GXW327718:GXW327719 HHS327718:HHS327719 HRO327718:HRO327719 IBK327718:IBK327719 ILG327718:ILG327719 IVC327718:IVC327719 JEY327718:JEY327719 JOU327718:JOU327719 JYQ327718:JYQ327719 KIM327718:KIM327719 KSI327718:KSI327719 LCE327718:LCE327719 LMA327718:LMA327719 LVW327718:LVW327719 MFS327718:MFS327719 MPO327718:MPO327719 MZK327718:MZK327719 NJG327718:NJG327719 NTC327718:NTC327719 OCY327718:OCY327719 OMU327718:OMU327719 OWQ327718:OWQ327719 PGM327718:PGM327719 PQI327718:PQI327719 QAE327718:QAE327719 QKA327718:QKA327719 QTW327718:QTW327719 RDS327718:RDS327719 RNO327718:RNO327719 RXK327718:RXK327719 SHG327718:SHG327719 SRC327718:SRC327719 TAY327718:TAY327719 TKU327718:TKU327719 TUQ327718:TUQ327719 UEM327718:UEM327719 UOI327718:UOI327719 UYE327718:UYE327719 VIA327718:VIA327719 VRW327718:VRW327719 WBS327718:WBS327719 WLO327718:WLO327719 WVK327718:WVK327719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393254:C393255 IY393254:IY393255 SU393254:SU393255 ACQ393254:ACQ393255 AMM393254:AMM393255 AWI393254:AWI393255 BGE393254:BGE393255 BQA393254:BQA393255 BZW393254:BZW393255 CJS393254:CJS393255 CTO393254:CTO393255 DDK393254:DDK393255 DNG393254:DNG393255 DXC393254:DXC393255 EGY393254:EGY393255 EQU393254:EQU393255 FAQ393254:FAQ393255 FKM393254:FKM393255 FUI393254:FUI393255 GEE393254:GEE393255 GOA393254:GOA393255 GXW393254:GXW393255 HHS393254:HHS393255 HRO393254:HRO393255 IBK393254:IBK393255 ILG393254:ILG393255 IVC393254:IVC393255 JEY393254:JEY393255 JOU393254:JOU393255 JYQ393254:JYQ393255 KIM393254:KIM393255 KSI393254:KSI393255 LCE393254:LCE393255 LMA393254:LMA393255 LVW393254:LVW393255 MFS393254:MFS393255 MPO393254:MPO393255 MZK393254:MZK393255 NJG393254:NJG393255 NTC393254:NTC393255 OCY393254:OCY393255 OMU393254:OMU393255 OWQ393254:OWQ393255 PGM393254:PGM393255 PQI393254:PQI393255 QAE393254:QAE393255 QKA393254:QKA393255 QTW393254:QTW393255 RDS393254:RDS393255 RNO393254:RNO393255 RXK393254:RXK393255 SHG393254:SHG393255 SRC393254:SRC393255 TAY393254:TAY393255 TKU393254:TKU393255 TUQ393254:TUQ393255 UEM393254:UEM393255 UOI393254:UOI393255 UYE393254:UYE393255 VIA393254:VIA393255 VRW393254:VRW393255 WBS393254:WBS393255 WLO393254:WLO393255 WVK393254:WVK393255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458790:C458791 IY458790:IY458791 SU458790:SU458791 ACQ458790:ACQ458791 AMM458790:AMM458791 AWI458790:AWI458791 BGE458790:BGE458791 BQA458790:BQA458791 BZW458790:BZW458791 CJS458790:CJS458791 CTO458790:CTO458791 DDK458790:DDK458791 DNG458790:DNG458791 DXC458790:DXC458791 EGY458790:EGY458791 EQU458790:EQU458791 FAQ458790:FAQ458791 FKM458790:FKM458791 FUI458790:FUI458791 GEE458790:GEE458791 GOA458790:GOA458791 GXW458790:GXW458791 HHS458790:HHS458791 HRO458790:HRO458791 IBK458790:IBK458791 ILG458790:ILG458791 IVC458790:IVC458791 JEY458790:JEY458791 JOU458790:JOU458791 JYQ458790:JYQ458791 KIM458790:KIM458791 KSI458790:KSI458791 LCE458790:LCE458791 LMA458790:LMA458791 LVW458790:LVW458791 MFS458790:MFS458791 MPO458790:MPO458791 MZK458790:MZK458791 NJG458790:NJG458791 NTC458790:NTC458791 OCY458790:OCY458791 OMU458790:OMU458791 OWQ458790:OWQ458791 PGM458790:PGM458791 PQI458790:PQI458791 QAE458790:QAE458791 QKA458790:QKA458791 QTW458790:QTW458791 RDS458790:RDS458791 RNO458790:RNO458791 RXK458790:RXK458791 SHG458790:SHG458791 SRC458790:SRC458791 TAY458790:TAY458791 TKU458790:TKU458791 TUQ458790:TUQ458791 UEM458790:UEM458791 UOI458790:UOI458791 UYE458790:UYE458791 VIA458790:VIA458791 VRW458790:VRW458791 WBS458790:WBS458791 WLO458790:WLO458791 WVK458790:WVK458791">
      <formula1>-999999999999</formula1>
      <formula2>999999999999</formula2>
    </dataValidation>
    <dataValidation type="whole" allowBlank="1" showInputMessage="1" showErrorMessage="1" errorTitle="ERRORE NEL DATO IMMESSO" error="INSERIRE SOLO NUMERI INTERI" sqref="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24326:C524327 IY524326:IY524327 SU524326:SU524327 ACQ524326:ACQ524327 AMM524326:AMM524327 AWI524326:AWI524327 BGE524326:BGE524327 BQA524326:BQA524327 BZW524326:BZW524327 CJS524326:CJS524327 CTO524326:CTO524327 DDK524326:DDK524327 DNG524326:DNG524327 DXC524326:DXC524327 EGY524326:EGY524327 EQU524326:EQU524327 FAQ524326:FAQ524327 FKM524326:FKM524327 FUI524326:FUI524327 GEE524326:GEE524327 GOA524326:GOA524327 GXW524326:GXW524327 HHS524326:HHS524327 HRO524326:HRO524327 IBK524326:IBK524327 ILG524326:ILG524327 IVC524326:IVC524327 JEY524326:JEY524327 JOU524326:JOU524327 JYQ524326:JYQ524327 KIM524326:KIM524327 KSI524326:KSI524327 LCE524326:LCE524327 LMA524326:LMA524327 LVW524326:LVW524327 MFS524326:MFS524327 MPO524326:MPO524327 MZK524326:MZK524327 NJG524326:NJG524327 NTC524326:NTC524327 OCY524326:OCY524327 OMU524326:OMU524327 OWQ524326:OWQ524327 PGM524326:PGM524327 PQI524326:PQI524327 QAE524326:QAE524327 QKA524326:QKA524327 QTW524326:QTW524327 RDS524326:RDS524327 RNO524326:RNO524327 RXK524326:RXK524327 SHG524326:SHG524327 SRC524326:SRC524327 TAY524326:TAY524327 TKU524326:TKU524327 TUQ524326:TUQ524327 UEM524326:UEM524327 UOI524326:UOI524327 UYE524326:UYE524327 VIA524326:VIA524327 VRW524326:VRW524327 WBS524326:WBS524327 WLO524326:WLO524327 WVK524326:WVK524327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589862:C589863 IY589862:IY589863 SU589862:SU589863 ACQ589862:ACQ589863 AMM589862:AMM589863 AWI589862:AWI589863 BGE589862:BGE589863 BQA589862:BQA589863 BZW589862:BZW589863 CJS589862:CJS589863 CTO589862:CTO589863 DDK589862:DDK589863 DNG589862:DNG589863 DXC589862:DXC589863 EGY589862:EGY589863 EQU589862:EQU589863 FAQ589862:FAQ589863 FKM589862:FKM589863 FUI589862:FUI589863 GEE589862:GEE589863 GOA589862:GOA589863 GXW589862:GXW589863 HHS589862:HHS589863 HRO589862:HRO589863 IBK589862:IBK589863 ILG589862:ILG589863 IVC589862:IVC589863 JEY589862:JEY589863 JOU589862:JOU589863 JYQ589862:JYQ589863 KIM589862:KIM589863 KSI589862:KSI589863 LCE589862:LCE589863 LMA589862:LMA589863 LVW589862:LVW589863 MFS589862:MFS589863 MPO589862:MPO589863 MZK589862:MZK589863 NJG589862:NJG589863 NTC589862:NTC589863 OCY589862:OCY589863 OMU589862:OMU589863 OWQ589862:OWQ589863 PGM589862:PGM589863 PQI589862:PQI589863 QAE589862:QAE589863 QKA589862:QKA589863 QTW589862:QTW589863 RDS589862:RDS589863 RNO589862:RNO589863 RXK589862:RXK589863 SHG589862:SHG589863 SRC589862:SRC589863 TAY589862:TAY589863 TKU589862:TKU589863 TUQ589862:TUQ589863 UEM589862:UEM589863 UOI589862:UOI589863 UYE589862:UYE589863 VIA589862:VIA589863 VRW589862:VRW589863 WBS589862:WBS589863 WLO589862:WLO589863 WVK589862:WVK589863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655398:C655399 IY655398:IY655399 SU655398:SU655399 ACQ655398:ACQ655399 AMM655398:AMM655399 AWI655398:AWI655399 BGE655398:BGE655399 BQA655398:BQA655399 BZW655398:BZW655399 CJS655398:CJS655399 CTO655398:CTO655399 DDK655398:DDK655399 DNG655398:DNG655399 DXC655398:DXC655399 EGY655398:EGY655399 EQU655398:EQU655399 FAQ655398:FAQ655399 FKM655398:FKM655399 FUI655398:FUI655399 GEE655398:GEE655399 GOA655398:GOA655399 GXW655398:GXW655399 HHS655398:HHS655399 HRO655398:HRO655399 IBK655398:IBK655399 ILG655398:ILG655399 IVC655398:IVC655399 JEY655398:JEY655399 JOU655398:JOU655399 JYQ655398:JYQ655399 KIM655398:KIM655399 KSI655398:KSI655399 LCE655398:LCE655399 LMA655398:LMA655399 LVW655398:LVW655399 MFS655398:MFS655399 MPO655398:MPO655399 MZK655398:MZK655399 NJG655398:NJG655399 NTC655398:NTC655399 OCY655398:OCY655399 OMU655398:OMU655399 OWQ655398:OWQ655399 PGM655398:PGM655399 PQI655398:PQI655399 QAE655398:QAE655399 QKA655398:QKA655399 QTW655398:QTW655399 RDS655398:RDS655399 RNO655398:RNO655399 RXK655398:RXK655399 SHG655398:SHG655399 SRC655398:SRC655399 TAY655398:TAY655399 TKU655398:TKU655399 TUQ655398:TUQ655399 UEM655398:UEM655399 UOI655398:UOI655399 UYE655398:UYE655399 VIA655398:VIA655399 VRW655398:VRW655399 WBS655398:WBS655399 WLO655398:WLO655399 WVK655398:WVK655399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20934:C720935 IY720934:IY720935 SU720934:SU720935 ACQ720934:ACQ720935 AMM720934:AMM720935 AWI720934:AWI720935 BGE720934:BGE720935 BQA720934:BQA720935 BZW720934:BZW720935 CJS720934:CJS720935 CTO720934:CTO720935 DDK720934:DDK720935 DNG720934:DNG720935 DXC720934:DXC720935 EGY720934:EGY720935 EQU720934:EQU720935 FAQ720934:FAQ720935 FKM720934:FKM720935 FUI720934:FUI720935 GEE720934:GEE720935 GOA720934:GOA720935 GXW720934:GXW720935 HHS720934:HHS720935 HRO720934:HRO720935 IBK720934:IBK720935 ILG720934:ILG720935 IVC720934:IVC720935 JEY720934:JEY720935 JOU720934:JOU720935 JYQ720934:JYQ720935 KIM720934:KIM720935 KSI720934:KSI720935 LCE720934:LCE720935 LMA720934:LMA720935 LVW720934:LVW720935 MFS720934:MFS720935 MPO720934:MPO720935 MZK720934:MZK720935 NJG720934:NJG720935 NTC720934:NTC720935 OCY720934:OCY720935 OMU720934:OMU720935 OWQ720934:OWQ720935 PGM720934:PGM720935 PQI720934:PQI720935 QAE720934:QAE720935 QKA720934:QKA720935 QTW720934:QTW720935 RDS720934:RDS720935 RNO720934:RNO720935 RXK720934:RXK720935 SHG720934:SHG720935 SRC720934:SRC720935 TAY720934:TAY720935 TKU720934:TKU720935 TUQ720934:TUQ720935 UEM720934:UEM720935 UOI720934:UOI720935 UYE720934:UYE720935 VIA720934:VIA720935 VRW720934:VRW720935 WBS720934:WBS720935 WLO720934:WLO720935 WVK720934:WVK720935">
      <formula1>-999999999999</formula1>
      <formula2>999999999999</formula2>
    </dataValidation>
    <dataValidation type="whole" allowBlank="1" showInputMessage="1" showErrorMessage="1" errorTitle="ERRORE NEL DATO IMMESSO" error="INSERIRE SOLO NUMERI INTERI" sqref="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786470:C786471 IY786470:IY786471 SU786470:SU786471 ACQ786470:ACQ786471 AMM786470:AMM786471 AWI786470:AWI786471 BGE786470:BGE786471 BQA786470:BQA786471 BZW786470:BZW786471 CJS786470:CJS786471 CTO786470:CTO786471 DDK786470:DDK786471 DNG786470:DNG786471 DXC786470:DXC786471 EGY786470:EGY786471 EQU786470:EQU786471 FAQ786470:FAQ786471 FKM786470:FKM786471 FUI786470:FUI786471 GEE786470:GEE786471 GOA786470:GOA786471 GXW786470:GXW786471 HHS786470:HHS786471 HRO786470:HRO786471 IBK786470:IBK786471 ILG786470:ILG786471 IVC786470:IVC786471 JEY786470:JEY786471 JOU786470:JOU786471 JYQ786470:JYQ786471 KIM786470:KIM786471 KSI786470:KSI786471 LCE786470:LCE786471 LMA786470:LMA786471 LVW786470:LVW786471 MFS786470:MFS786471 MPO786470:MPO786471 MZK786470:MZK786471 NJG786470:NJG786471 NTC786470:NTC786471 OCY786470:OCY786471 OMU786470:OMU786471 OWQ786470:OWQ786471 PGM786470:PGM786471 PQI786470:PQI786471 QAE786470:QAE786471 QKA786470:QKA786471 QTW786470:QTW786471 RDS786470:RDS786471 RNO786470:RNO786471 RXK786470:RXK786471 SHG786470:SHG786471 SRC786470:SRC786471 TAY786470:TAY786471 TKU786470:TKU786471 TUQ786470:TUQ786471 UEM786470:UEM786471 UOI786470:UOI786471 UYE786470:UYE786471 VIA786470:VIA786471 VRW786470:VRW786471 WBS786470:WBS786471 WLO786470:WLO786471 WVK786470:WVK786471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852006:C852007 IY852006:IY852007 SU852006:SU852007 ACQ852006:ACQ852007 AMM852006:AMM852007 AWI852006:AWI852007 BGE852006:BGE852007 BQA852006:BQA852007 BZW852006:BZW852007 CJS852006:CJS852007 CTO852006:CTO852007 DDK852006:DDK852007 DNG852006:DNG852007 DXC852006:DXC852007 EGY852006:EGY852007 EQU852006:EQU852007 FAQ852006:FAQ852007 FKM852006:FKM852007 FUI852006:FUI852007 GEE852006:GEE852007 GOA852006:GOA852007 GXW852006:GXW852007 HHS852006:HHS852007 HRO852006:HRO852007 IBK852006:IBK852007 ILG852006:ILG852007 IVC852006:IVC852007 JEY852006:JEY852007 JOU852006:JOU852007 JYQ852006:JYQ852007 KIM852006:KIM852007 KSI852006:KSI852007 LCE852006:LCE852007 LMA852006:LMA852007 LVW852006:LVW852007 MFS852006:MFS852007 MPO852006:MPO852007 MZK852006:MZK852007 NJG852006:NJG852007 NTC852006:NTC852007 OCY852006:OCY852007 OMU852006:OMU852007 OWQ852006:OWQ852007 PGM852006:PGM852007 PQI852006:PQI852007 QAE852006:QAE852007 QKA852006:QKA852007 QTW852006:QTW852007 RDS852006:RDS852007 RNO852006:RNO852007 RXK852006:RXK852007 SHG852006:SHG852007 SRC852006:SRC852007 TAY852006:TAY852007 TKU852006:TKU852007 TUQ852006:TUQ852007 UEM852006:UEM852007 UOI852006:UOI852007 UYE852006:UYE852007 VIA852006:VIA852007 VRW852006:VRW852007 WBS852006:WBS852007 WLO852006:WLO852007 WVK852006:WVK852007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17542:C917543 IY917542:IY917543 SU917542:SU917543 ACQ917542:ACQ917543 AMM917542:AMM917543 AWI917542:AWI917543 BGE917542:BGE917543 BQA917542:BQA917543 BZW917542:BZW917543 CJS917542:CJS917543 CTO917542:CTO917543 DDK917542:DDK917543 DNG917542:DNG917543 DXC917542:DXC917543 EGY917542:EGY917543 EQU917542:EQU917543 FAQ917542:FAQ917543 FKM917542:FKM917543 FUI917542:FUI917543 GEE917542:GEE917543 GOA917542:GOA917543 GXW917542:GXW917543 HHS917542:HHS917543 HRO917542:HRO917543 IBK917542:IBK917543 ILG917542:ILG917543 IVC917542:IVC917543 JEY917542:JEY917543 JOU917542:JOU917543 JYQ917542:JYQ917543 KIM917542:KIM917543 KSI917542:KSI917543 LCE917542:LCE917543 LMA917542:LMA917543 LVW917542:LVW917543 MFS917542:MFS917543 MPO917542:MPO917543 MZK917542:MZK917543 NJG917542:NJG917543 NTC917542:NTC917543 OCY917542:OCY917543 OMU917542:OMU917543 OWQ917542:OWQ917543 PGM917542:PGM917543 PQI917542:PQI917543 QAE917542:QAE917543 QKA917542:QKA917543 QTW917542:QTW917543 RDS917542:RDS917543 RNO917542:RNO917543 RXK917542:RXK917543 SHG917542:SHG917543 SRC917542:SRC917543 TAY917542:TAY917543 TKU917542:TKU917543 TUQ917542:TUQ917543 UEM917542:UEM917543 UOI917542:UOI917543 UYE917542:UYE917543 VIA917542:VIA917543 VRW917542:VRW917543 WBS917542:WBS917543 WLO917542:WLO917543 WVK917542:WVK917543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C983078:C983079 IY983078:IY983079 SU983078:SU983079 ACQ983078:ACQ983079 AMM983078:AMM983079 AWI983078:AWI983079 BGE983078:BGE983079 BQA983078:BQA983079 BZW983078:BZW983079 CJS983078:CJS983079 CTO983078:CTO983079 DDK983078:DDK983079 DNG983078:DNG983079 DXC983078:DXC983079 EGY983078:EGY983079 EQU983078:EQU983079 FAQ983078:FAQ983079 FKM983078:FKM983079 FUI983078:FUI983079 GEE983078:GEE983079 GOA983078:GOA983079 GXW983078:GXW983079 HHS983078:HHS983079 HRO983078:HRO983079 IBK983078:IBK983079 ILG983078:ILG983079 IVC983078:IVC983079 JEY983078:JEY983079 JOU983078:JOU983079 JYQ983078:JYQ983079 KIM983078:KIM983079 KSI983078:KSI983079 LCE983078:LCE983079 LMA983078:LMA983079 LVW983078:LVW983079 MFS983078:MFS983079 MPO983078:MPO983079 MZK983078:MZK983079 NJG983078:NJG983079 NTC983078:NTC983079 OCY983078:OCY983079 OMU983078:OMU983079 OWQ983078:OWQ983079 PGM983078:PGM983079 PQI983078:PQI983079 QAE983078:QAE983079 QKA983078:QKA983079 QTW983078:QTW983079 RDS983078:RDS983079 RNO983078:RNO983079 RXK983078:RXK983079 SHG983078:SHG983079 SRC983078:SRC983079 TAY983078:TAY983079 TKU983078:TKU983079 TUQ983078:TUQ983079 UEM983078:UEM983079 UOI983078:UOI983079 UYE983078:UYE983079 VIA983078:VIA983079 VRW983078:VRW983079 WBS983078:WBS983079 WLO983078:WLO983079 WVK983078:WVK983079">
      <formula1>-999999999999</formula1>
      <formula2>999999999999</formula2>
    </dataValidation>
    <dataValidation type="whole" allowBlank="1" showInputMessage="1" showErrorMessage="1" errorTitle="ERRORE NEL DATO IMMESSO" error="INSERIRE SOLO NUMERI INTERI" sqref="C9:C15 G9:G11 IY9:IY15 JC9:JC11 SU9:SU15 SY9:SY11 ACQ9:ACQ15 ACU9:ACU11 AMM9:AMM15 AMQ9:AMQ11 AWI9:AWI15 AWM9:AWM11 BGE9:BGE15 BGI9:BGI11 BQA9:BQA15 BQE9:BQE11 BZW9:BZW15 CAA9:CAA11 CJS9:CJS15 CJW9:CJW11 CTO9:CTO15 CTS9:CTS11 DDK9:DDK15 DDO9:DDO11 DNG9:DNG15 DNK9:DNK11 DXC9:DXC15 DXG9:DXG11 EGY9:EGY15 EHC9:EHC11 EQU9:EQU15 EQY9:EQY11 FAQ9:FAQ15 FAU9:FAU11 FKM9:FKM15 FKQ9:FKQ11 FUI9:FUI15 FUM9:FUM11 GEE9:GEE15 GEI9:GEI11 GOA9:GOA15 GOE9:GOE11 GXW9:GXW15 GYA9:GYA11 HHS9:HHS15 HHW9:HHW11 HRO9:HRO15 HRS9:HRS11 IBK9:IBK15 IBO9:IBO11 ILG9:ILG15 ILK9:ILK11 IVC9:IVC15 IVG9:IVG11 JEY9:JEY15 JFC9:JFC11 JOU9:JOU15 JOY9:JOY11 JYQ9:JYQ15 JYU9:JYU11 KIM9:KIM15 KIQ9:KIQ11 KSI9:KSI15 KSM9:KSM11 LCE9:LCE15 LCI9:LCI11 LMA9:LMA15 LME9:LME11 LVW9:LVW15 LWA9:LWA11 MFS9:MFS15 MFW9:MFW11 MPO9:MPO15 MPS9:MPS11 MZK9:MZK15 MZO9:MZO11 NJG9:NJG15 NJK9:NJK11 NTC9:NTC15 NTG9:NTG11 OCY9:OCY15 ODC9:ODC11 OMU9:OMU15 OMY9:OMY11 OWQ9:OWQ15 OWU9:OWU11 PGM9:PGM15 PGQ9:PGQ11 PQI9:PQI15 PQM9:PQM11 QAE9:QAE15 QAI9:QAI11 QKA9:QKA15 QKE9:QKE11 QTW9:QTW15 QUA9:QUA11 RDS9:RDS15 RDW9:RDW11 RNO9:RNO15 RNS9:RNS11 RXK9:RXK15 RXO9:RXO11 SHG9:SHG15 SHK9:SHK11 SRC9:SRC15 SRG9:SRG11 TAY9:TAY15 TBC9:TBC11 TKU9:TKU15 TKY9:TKY11 TUQ9:TUQ15 TUU9:TUU11 UEM9:UEM15 UEQ9:UEQ11 UOI9:UOI15 UOM9:UOM11 UYE9:UYE15 UYI9:UYI11 VIA9:VIA15 VIE9:VIE11 VRW9:VRW15 VSA9:VSA11 WBS9:WBS15 WBW9:WBW11 WLO9:WLO15 WLS9:WLS11 WVK9:WVK15 WVO9:WVO11 C18:C23 IY18:IY23 SU18:SU23 ACQ18:ACQ23 AMM18:AMM23 AWI18:AWI23 BGE18:BGE23 BQA18:BQA23 BZW18:BZW23 CJS18:CJS23 CTO18:CTO23 DDK18:DDK23 DNG18:DNG23 DXC18:DXC23 EGY18:EGY23 EQU18:EQU23 FAQ18:FAQ23 FKM18:FKM23 FUI18:FUI23 GEE18:GEE23 GOA18:GOA23 GXW18:GXW23 HHS18:HHS23 HRO18:HRO23 IBK18:IBK23 ILG18:ILG23 IVC18:IVC23 JEY18:JEY23 JOU18:JOU23 JYQ18:JYQ23 KIM18:KIM23 KSI18:KSI23 LCE18:LCE23 LMA18:LMA23 LVW18:LVW23 MFS18:MFS23 MPO18:MPO23 MZK18:MZK23 NJG18:NJG23 NTC18:NTC23 OCY18:OCY23 OMU18:OMU23 OWQ18:OWQ23 PGM18:PGM23 PQI18:PQI23 QAE18:QAE23 QKA18:QKA23 QTW18:QTW23 RDS18:RDS23 RNO18:RNO23 RXK18:RXK23 SHG18:SHG23 SRC18:SRC23 TAY18:TAY23 TKU18:TKU23 TUQ18:TUQ23 UEM18:UEM23 UOI18:UOI23 UYE18:UYE23 VIA18:VIA23 VRW18:VRW23 WBS18:WBS23 WLO18:WLO23 WVK18:WVK23 C26:C28 IY26:IY28 SU26:SU28 ACQ26:ACQ28 AMM26:AMM28 AWI26:AWI28 BGE26:BGE28 BQA26:BQA28 BZW26:BZW28 CJS26:CJS28 CTO26:CTO28 DDK26:DDK28 DNG26:DNG28 DXC26:DXC28 EGY26:EGY28 EQU26:EQU28 FAQ26:FAQ28 FKM26:FKM28 FUI26:FUI28 GEE26:GEE28 GOA26:GOA28 GXW26:GXW28 HHS26:HHS28 HRO26:HRO28 IBK26:IBK28 ILG26:ILG28 IVC26:IVC28 JEY26:JEY28 JOU26:JOU28 JYQ26:JYQ28 KIM26:KIM28 KSI26:KSI28 LCE26:LCE28 LMA26:LMA28 LVW26:LVW28 MFS26:MFS28 MPO26:MPO28 MZK26:MZK28 NJG26:NJG28 NTC26:NTC28 OCY26:OCY28 OMU26:OMU28 OWQ26:OWQ28 PGM26:PGM28 PQI26:PQI28 QAE26:QAE28 QKA26:QKA28 QTW26:QTW28 RDS26:RDS28 RNO26:RNO28 RXK26:RXK28 SHG26:SHG28 SRC26:SRC28 TAY26:TAY28 TKU26:TKU28 TUQ26:TUQ28 UEM26:UEM28 UOI26:UOI28 UYE26:UYE28 VIA26:VIA28 VRW26:VRW28 WBS26:WBS28 WLO26:WLO28 WVK26:WVK28 C31:C37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C65545:C65551 G65545:G65547 IY65545:IY65551 JC65545:JC65547 SU65545:SU65551 SY65545:SY65547 ACQ65545:ACQ65551 ACU65545:ACU65547 AMM65545:AMM65551 AMQ65545:AMQ65547 AWI65545:AWI65551 AWM65545:AWM65547 BGE65545:BGE65551 BGI65545:BGI65547 BQA65545:BQA65551 BQE65545:BQE65547 BZW65545:BZW65551 CAA65545:CAA65547 CJS65545:CJS65551 CJW65545:CJW65547 CTO65545:CTO65551 CTS65545:CTS65547 DDK65545:DDK65551 DDO65545:DDO65547 DNG65545:DNG65551 DNK65545:DNK65547 DXC65545:DXC65551 DXG65545:DXG65547 EGY65545:EGY65551 EHC65545:EHC65547 EQU65545:EQU65551 EQY65545:EQY65547 FAQ65545:FAQ65551 FAU65545:FAU65547 FKM65545:FKM65551 FKQ65545:FKQ65547 FUI65545:FUI65551 FUM65545:FUM65547 GEE65545:GEE65551 GEI65545:GEI65547 GOA65545:GOA65551 GOE65545:GOE65547 GXW65545:GXW65551 GYA65545:GYA65547 HHS65545:HHS65551 HHW65545:HHW65547 HRO65545:HRO65551 HRS65545:HRS65547 IBK65545:IBK65551 IBO65545:IBO65547 ILG65545:ILG65551 ILK65545:ILK65547 IVC65545:IVC65551 IVG65545:IVG65547 JEY65545:JEY65551 JFC65545:JFC65547 JOU65545:JOU65551 JOY65545:JOY65547 JYQ65545:JYQ65551 JYU65545:JYU65547 KIM65545:KIM65551 KIQ65545:KIQ65547 KSI65545:KSI65551 KSM65545:KSM65547 LCE65545:LCE65551 LCI65545:LCI65547 LMA65545:LMA65551 LME65545:LME65547 LVW65545:LVW65551 LWA65545:LWA65547 MFS65545:MFS65551 MFW65545:MFW65547 MPO65545:MPO65551 MPS65545:MPS65547 MZK65545:MZK65551 MZO65545:MZO65547 NJG65545:NJG65551 NJK65545:NJK65547 NTC65545:NTC65551 NTG65545:NTG65547 OCY65545:OCY65551 ODC65545:ODC65547 OMU65545:OMU65551 OMY65545:OMY65547 OWQ65545:OWQ65551 OWU65545:OWU65547 PGM65545:PGM65551 PGQ65545:PGQ65547 PQI65545:PQI65551 PQM65545:PQM65547 QAE65545:QAE65551 QAI65545:QAI65547 QKA65545:QKA65551 QKE65545:QKE65547 QTW65545:QTW65551 QUA65545:QUA65547 RDS65545:RDS65551 RDW65545:RDW65547 RNO65545:RNO65551 RNS65545:RNS65547 RXK65545:RXK65551 RXO65545:RXO65547 SHG65545:SHG65551 SHK65545:SHK65547 SRC65545:SRC65551 SRG65545:SRG65547 TAY65545:TAY65551 TBC65545:TBC65547 TKU65545:TKU65551 TKY65545:TKY65547 TUQ65545:TUQ65551 TUU65545:TUU65547 UEM65545:UEM65551 UEQ65545:UEQ65547 UOI65545:UOI65551 UOM65545:UOM65547 UYE65545:UYE65551 UYI65545:UYI65547 VIA65545:VIA65551 VIE65545:VIE65547 VRW65545:VRW65551 VSA65545:VSA65547 WBS65545:WBS65551 WBW65545:WBW65547 WLO65545:WLO65551 WLS65545:WLS65547 WVK65545:WVK65551 WVO65545:WVO65547 C65554:C65559 IY65554:IY65559 SU65554:SU65559 ACQ65554:ACQ65559 AMM65554:AMM65559 AWI65554:AWI65559 BGE65554:BGE65559 BQA65554:BQA65559 BZW65554:BZW65559 CJS65554:CJS65559 CTO65554:CTO65559 DDK65554:DDK65559 DNG65554:DNG65559 DXC65554:DXC65559 EGY65554:EGY65559 EQU65554:EQU65559 FAQ65554:FAQ65559 FKM65554:FKM65559 FUI65554:FUI65559 GEE65554:GEE65559 GOA65554:GOA65559 GXW65554:GXW65559 HHS65554:HHS65559 HRO65554:HRO65559 IBK65554:IBK65559 ILG65554:ILG65559 IVC65554:IVC65559 JEY65554:JEY65559 JOU65554:JOU65559 JYQ65554:JYQ65559 KIM65554:KIM65559 KSI65554:KSI65559 LCE65554:LCE65559 LMA65554:LMA65559 LVW65554:LVW65559 MFS65554:MFS65559 MPO65554:MPO65559 MZK65554:MZK65559 NJG65554:NJG65559 NTC65554:NTC65559 OCY65554:OCY65559 OMU65554:OMU65559 OWQ65554:OWQ65559 PGM65554:PGM65559 PQI65554:PQI65559 QAE65554:QAE65559 QKA65554:QKA65559 QTW65554:QTW65559 RDS65554:RDS65559 RNO65554:RNO65559 RXK65554:RXK65559 SHG65554:SHG65559 SRC65554:SRC65559 TAY65554:TAY65559 TKU65554:TKU65559 TUQ65554:TUQ65559 UEM65554:UEM65559 UOI65554:UOI65559 UYE65554:UYE65559 VIA65554:VIA65559 VRW65554:VRW65559 WBS65554:WBS65559 WLO65554:WLO65559 WVK65554:WVK65559 C65562:C65564 IY65562:IY65564 SU65562:SU65564 ACQ65562:ACQ65564 AMM65562:AMM65564 AWI65562:AWI65564 BGE65562:BGE65564 BQA65562:BQA65564 BZW65562:BZW65564 CJS65562:CJS65564 CTO65562:CTO65564 DDK65562:DDK65564 DNG65562:DNG65564 DXC65562:DXC65564 EGY65562:EGY65564 EQU65562:EQU65564 FAQ65562:FAQ65564 FKM65562:FKM65564 FUI65562:FUI65564 GEE65562:GEE65564 GOA65562:GOA65564 GXW65562:GXW65564 HHS65562:HHS65564 HRO65562:HRO65564 IBK65562:IBK65564 ILG65562:ILG65564 IVC65562:IVC65564 JEY65562:JEY65564 JOU65562:JOU65564 JYQ65562:JYQ65564 KIM65562:KIM65564 KSI65562:KSI65564 LCE65562:LCE65564 LMA65562:LMA65564 LVW65562:LVW65564 MFS65562:MFS65564 MPO65562:MPO65564 MZK65562:MZK65564 NJG65562:NJG65564 NTC65562:NTC65564 OCY65562:OCY65564 OMU65562:OMU65564 OWQ65562:OWQ65564 PGM65562:PGM65564 PQI65562:PQI65564 QAE65562:QAE65564 QKA65562:QKA65564 QTW65562:QTW65564 RDS65562:RDS65564 RNO65562:RNO65564 RXK65562:RXK65564 SHG65562:SHG65564 SRC65562:SRC65564 TAY65562:TAY65564 TKU65562:TKU65564 TUQ65562:TUQ65564 UEM65562:UEM65564 UOI65562:UOI65564 UYE65562:UYE65564 VIA65562:VIA65564 VRW65562:VRW65564 WBS65562:WBS65564 WLO65562:WLO65564 WVK65562:WVK65564 C65567:C65573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C131081:C131087 G131081:G131083 IY131081:IY131087 JC131081:JC131083 SU131081:SU131087 SY131081:SY131083 ACQ131081:ACQ131087 ACU131081:ACU131083 AMM131081:AMM131087 AMQ131081:AMQ131083 AWI131081:AWI131087 AWM131081:AWM131083 BGE131081:BGE131087 BGI131081:BGI131083 BQA131081:BQA131087 BQE131081:BQE131083 BZW131081:BZW131087 CAA131081:CAA131083 CJS131081:CJS131087 CJW131081:CJW131083 CTO131081:CTO131087 CTS131081:CTS131083 DDK131081:DDK131087 DDO131081:DDO131083 DNG131081:DNG131087 DNK131081:DNK131083 DXC131081:DXC131087 DXG131081:DXG131083 EGY131081:EGY131087 EHC131081:EHC131083 EQU131081:EQU131087 EQY131081:EQY131083 FAQ131081:FAQ131087 FAU131081:FAU131083 FKM131081:FKM131087 FKQ131081:FKQ131083 FUI131081:FUI131087 FUM131081:FUM131083 GEE131081:GEE131087 GEI131081:GEI131083 GOA131081:GOA131087 GOE131081:GOE131083 GXW131081:GXW131087 GYA131081:GYA131083 HHS131081:HHS131087 HHW131081:HHW131083 HRO131081:HRO131087 HRS131081:HRS131083 IBK131081:IBK131087 IBO131081:IBO131083 ILG131081:ILG131087 ILK131081:ILK131083 IVC131081:IVC131087 IVG131081:IVG131083 JEY131081:JEY131087 JFC131081:JFC131083 JOU131081:JOU131087 JOY131081:JOY131083 JYQ131081:JYQ131087 JYU131081:JYU131083 KIM131081:KIM131087 KIQ131081:KIQ131083 KSI131081:KSI131087 KSM131081:KSM131083 LCE131081:LCE131087 LCI131081:LCI131083 LMA131081:LMA131087 LME131081:LME131083 LVW131081:LVW131087 LWA131081:LWA131083 MFS131081:MFS131087 MFW131081:MFW131083 MPO131081:MPO131087 MPS131081:MPS131083 MZK131081:MZK131087 MZO131081:MZO131083 NJG131081:NJG131087 NJK131081:NJK131083 NTC131081:NTC131087 NTG131081:NTG131083 OCY131081:OCY131087 ODC131081:ODC131083 OMU131081:OMU131087 OMY131081:OMY131083 OWQ131081:OWQ131087 OWU131081:OWU131083 PGM131081:PGM131087 PGQ131081:PGQ131083 PQI131081:PQI131087 PQM131081:PQM131083 QAE131081:QAE131087 QAI131081:QAI131083 QKA131081:QKA131087 QKE131081:QKE131083 QTW131081:QTW131087 QUA131081:QUA131083 RDS131081:RDS131087 RDW131081:RDW131083 RNO131081:RNO131087 RNS131081:RNS131083 RXK131081:RXK131087 RXO131081:RXO131083 SHG131081:SHG131087 SHK131081:SHK131083 SRC131081:SRC131087 SRG131081:SRG131083 TAY131081:TAY131087 TBC131081:TBC131083 TKU131081:TKU131087 TKY131081:TKY131083 TUQ131081:TUQ131087 TUU131081:TUU131083 UEM131081:UEM131087 UEQ131081:UEQ131083 UOI131081:UOI131087 UOM131081:UOM131083 UYE131081:UYE131087 UYI131081:UYI131083 VIA131081:VIA131087 VIE131081:VIE131083 VRW131081:VRW131087 VSA131081:VSA131083 WBS131081:WBS131087 WBW131081:WBW131083 WLO131081:WLO131087 WLS131081:WLS131083 WVK131081:WVK131087 WVO131081:WVO131083 C131090:C131095 IY131090:IY131095 SU131090:SU131095 ACQ131090:ACQ131095 AMM131090:AMM131095 AWI131090:AWI131095 BGE131090:BGE131095 BQA131090:BQA131095 BZW131090:BZW131095 CJS131090:CJS131095 CTO131090:CTO131095 DDK131090:DDK131095 DNG131090:DNG131095 DXC131090:DXC131095 EGY131090:EGY131095 EQU131090:EQU131095 FAQ131090:FAQ131095 FKM131090:FKM131095 FUI131090:FUI131095 GEE131090:GEE131095 GOA131090:GOA131095 GXW131090:GXW131095 HHS131090:HHS131095 HRO131090:HRO131095 IBK131090:IBK131095 ILG131090:ILG131095 IVC131090:IVC131095 JEY131090:JEY131095 JOU131090:JOU131095 JYQ131090:JYQ131095 KIM131090:KIM131095 KSI131090:KSI131095 LCE131090:LCE131095 LMA131090:LMA131095 LVW131090:LVW131095 MFS131090:MFS131095 MPO131090:MPO131095 MZK131090:MZK131095 NJG131090:NJG131095 NTC131090:NTC131095 OCY131090:OCY131095 OMU131090:OMU131095 OWQ131090:OWQ131095 PGM131090:PGM131095 PQI131090:PQI131095 QAE131090:QAE131095 QKA131090:QKA131095 QTW131090:QTW131095 RDS131090:RDS131095 RNO131090:RNO131095 RXK131090:RXK131095 SHG131090:SHG131095 SRC131090:SRC131095 TAY131090:TAY131095 TKU131090:TKU131095 TUQ131090:TUQ131095 UEM131090:UEM131095 UOI131090:UOI131095 UYE131090:UYE131095 VIA131090:VIA131095 VRW131090:VRW131095 WBS131090:WBS131095 WLO131090:WLO131095 WVK131090:WVK131095 C131098:C131100 IY131098:IY131100 SU131098:SU131100 ACQ131098:ACQ131100 AMM131098:AMM131100 AWI131098:AWI131100 BGE131098:BGE131100 BQA131098:BQA131100 BZW131098:BZW131100 CJS131098:CJS131100 CTO131098:CTO131100 DDK131098:DDK131100 DNG131098:DNG131100 DXC131098:DXC131100 EGY131098:EGY131100 EQU131098:EQU131100 FAQ131098:FAQ131100 FKM131098:FKM131100 FUI131098:FUI131100 GEE131098:GEE131100 GOA131098:GOA131100 GXW131098:GXW131100 HHS131098:HHS131100 HRO131098:HRO131100 IBK131098:IBK131100 ILG131098:ILG131100 IVC131098:IVC131100 JEY131098:JEY131100 JOU131098:JOU131100 JYQ131098:JYQ131100 KIM131098:KIM131100 KSI131098:KSI131100 LCE131098:LCE131100 LMA131098:LMA131100 LVW131098:LVW131100 MFS131098:MFS131100 MPO131098:MPO131100 MZK131098:MZK131100 NJG131098:NJG131100 NTC131098:NTC131100 OCY131098:OCY131100 OMU131098:OMU131100 OWQ131098:OWQ131100 PGM131098:PGM131100 PQI131098:PQI131100 QAE131098:QAE131100 QKA131098:QKA131100 QTW131098:QTW131100 RDS131098:RDS131100 RNO131098:RNO131100 RXK131098:RXK131100 SHG131098:SHG131100 SRC131098:SRC131100 TAY131098:TAY131100 TKU131098:TKU131100 TUQ131098:TUQ131100 UEM131098:UEM131100 UOI131098:UOI131100 UYE131098:UYE131100 VIA131098:VIA131100 VRW131098:VRW131100 WBS131098:WBS131100 WLO131098:WLO131100 WVK131098:WVK131100 C131103:C131109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C196617:C196623 G196617:G196619 IY196617:IY196623 JC196617:JC196619 SU196617:SU196623 SY196617:SY196619 ACQ196617:ACQ196623 ACU196617:ACU196619 AMM196617:AMM196623 AMQ196617:AMQ196619 AWI196617:AWI196623 AWM196617:AWM196619 BGE196617:BGE196623 BGI196617:BGI196619 BQA196617:BQA196623 BQE196617:BQE196619 BZW196617:BZW196623 CAA196617:CAA196619 CJS196617:CJS196623 CJW196617:CJW196619 CTO196617:CTO196623 CTS196617:CTS196619 DDK196617:DDK196623 DDO196617:DDO196619 DNG196617:DNG196623 DNK196617:DNK196619 DXC196617:DXC196623 DXG196617:DXG196619 EGY196617:EGY196623 EHC196617:EHC196619 EQU196617:EQU196623 EQY196617:EQY196619 FAQ196617:FAQ196623 FAU196617:FAU196619 FKM196617:FKM196623 FKQ196617:FKQ196619 FUI196617:FUI196623 FUM196617:FUM196619 GEE196617:GEE196623 GEI196617:GEI196619 GOA196617:GOA196623 GOE196617:GOE196619 GXW196617:GXW196623 GYA196617:GYA196619 HHS196617:HHS196623 HHW196617:HHW196619 HRO196617:HRO196623 HRS196617:HRS196619 IBK196617:IBK196623 IBO196617:IBO196619 ILG196617:ILG196623 ILK196617:ILK196619 IVC196617:IVC196623 IVG196617:IVG196619 JEY196617:JEY196623 JFC196617:JFC196619 JOU196617:JOU196623 JOY196617:JOY196619 JYQ196617:JYQ196623 JYU196617:JYU196619 KIM196617:KIM196623 KIQ196617:KIQ196619 KSI196617:KSI196623 KSM196617:KSM196619">
      <formula1>0</formula1>
      <formula2>999999999999</formula2>
    </dataValidation>
    <dataValidation type="whole" allowBlank="1" showInputMessage="1" showErrorMessage="1" errorTitle="ERRORE NEL DATO IMMESSO" error="INSERIRE SOLO NUMERI INTERI" sqref="LCE196617:LCE196623 LCI196617:LCI196619 LMA196617:LMA196623 LME196617:LME196619 LVW196617:LVW196623 LWA196617:LWA196619 MFS196617:MFS196623 MFW196617:MFW196619 MPO196617:MPO196623 MPS196617:MPS196619 MZK196617:MZK196623 MZO196617:MZO196619 NJG196617:NJG196623 NJK196617:NJK196619 NTC196617:NTC196623 NTG196617:NTG196619 OCY196617:OCY196623 ODC196617:ODC196619 OMU196617:OMU196623 OMY196617:OMY196619 OWQ196617:OWQ196623 OWU196617:OWU196619 PGM196617:PGM196623 PGQ196617:PGQ196619 PQI196617:PQI196623 PQM196617:PQM196619 QAE196617:QAE196623 QAI196617:QAI196619 QKA196617:QKA196623 QKE196617:QKE196619 QTW196617:QTW196623 QUA196617:QUA196619 RDS196617:RDS196623 RDW196617:RDW196619 RNO196617:RNO196623 RNS196617:RNS196619 RXK196617:RXK196623 RXO196617:RXO196619 SHG196617:SHG196623 SHK196617:SHK196619 SRC196617:SRC196623 SRG196617:SRG196619 TAY196617:TAY196623 TBC196617:TBC196619 TKU196617:TKU196623 TKY196617:TKY196619 TUQ196617:TUQ196623 TUU196617:TUU196619 UEM196617:UEM196623 UEQ196617:UEQ196619 UOI196617:UOI196623 UOM196617:UOM196619 UYE196617:UYE196623 UYI196617:UYI196619 VIA196617:VIA196623 VIE196617:VIE196619 VRW196617:VRW196623 VSA196617:VSA196619 WBS196617:WBS196623 WBW196617:WBW196619 WLO196617:WLO196623 WLS196617:WLS196619 WVK196617:WVK196623 WVO196617:WVO196619 C196626:C196631 IY196626:IY196631 SU196626:SU196631 ACQ196626:ACQ196631 AMM196626:AMM196631 AWI196626:AWI196631 BGE196626:BGE196631 BQA196626:BQA196631 BZW196626:BZW196631 CJS196626:CJS196631 CTO196626:CTO196631 DDK196626:DDK196631 DNG196626:DNG196631 DXC196626:DXC196631 EGY196626:EGY196631 EQU196626:EQU196631 FAQ196626:FAQ196631 FKM196626:FKM196631 FUI196626:FUI196631 GEE196626:GEE196631 GOA196626:GOA196631 GXW196626:GXW196631 HHS196626:HHS196631 HRO196626:HRO196631 IBK196626:IBK196631 ILG196626:ILG196631 IVC196626:IVC196631 JEY196626:JEY196631 JOU196626:JOU196631 JYQ196626:JYQ196631 KIM196626:KIM196631 KSI196626:KSI196631 LCE196626:LCE196631 LMA196626:LMA196631 LVW196626:LVW196631 MFS196626:MFS196631 MPO196626:MPO196631 MZK196626:MZK196631 NJG196626:NJG196631 NTC196626:NTC196631 OCY196626:OCY196631 OMU196626:OMU196631 OWQ196626:OWQ196631 PGM196626:PGM196631 PQI196626:PQI196631 QAE196626:QAE196631 QKA196626:QKA196631 QTW196626:QTW196631 RDS196626:RDS196631 RNO196626:RNO196631 RXK196626:RXK196631 SHG196626:SHG196631 SRC196626:SRC196631 TAY196626:TAY196631 TKU196626:TKU196631 TUQ196626:TUQ196631 UEM196626:UEM196631 UOI196626:UOI196631 UYE196626:UYE196631 VIA196626:VIA196631 VRW196626:VRW196631 WBS196626:WBS196631 WLO196626:WLO196631 WVK196626:WVK196631 C196634:C196636 IY196634:IY196636 SU196634:SU196636 ACQ196634:ACQ196636 AMM196634:AMM196636 AWI196634:AWI196636 BGE196634:BGE196636 BQA196634:BQA196636 BZW196634:BZW196636 CJS196634:CJS196636 CTO196634:CTO196636 DDK196634:DDK196636 DNG196634:DNG196636 DXC196634:DXC196636 EGY196634:EGY196636 EQU196634:EQU196636 FAQ196634:FAQ196636 FKM196634:FKM196636 FUI196634:FUI196636 GEE196634:GEE196636 GOA196634:GOA196636 GXW196634:GXW196636 HHS196634:HHS196636 HRO196634:HRO196636 IBK196634:IBK196636 ILG196634:ILG196636 IVC196634:IVC196636 JEY196634:JEY196636 JOU196634:JOU196636 JYQ196634:JYQ196636 KIM196634:KIM196636 KSI196634:KSI196636 LCE196634:LCE196636 LMA196634:LMA196636 LVW196634:LVW196636 MFS196634:MFS196636 MPO196634:MPO196636 MZK196634:MZK196636 NJG196634:NJG196636 NTC196634:NTC196636 OCY196634:OCY196636 OMU196634:OMU196636 OWQ196634:OWQ196636 PGM196634:PGM196636 PQI196634:PQI196636 QAE196634:QAE196636 QKA196634:QKA196636 QTW196634:QTW196636 RDS196634:RDS196636 RNO196634:RNO196636 RXK196634:RXK196636 SHG196634:SHG196636 SRC196634:SRC196636 TAY196634:TAY196636 TKU196634:TKU196636 TUQ196634:TUQ196636 UEM196634:UEM196636 UOI196634:UOI196636 UYE196634:UYE196636 VIA196634:VIA196636 VRW196634:VRW196636 WBS196634:WBS196636 WLO196634:WLO196636 WVK196634:WVK196636 C196639:C196645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C262153:C262159 G262153:G262155 IY262153:IY262159 JC262153:JC262155 SU262153:SU262159 SY262153:SY262155 ACQ262153:ACQ262159 ACU262153:ACU262155 AMM262153:AMM262159 AMQ262153:AMQ262155 AWI262153:AWI262159 AWM262153:AWM262155 BGE262153:BGE262159 BGI262153:BGI262155 BQA262153:BQA262159 BQE262153:BQE262155 BZW262153:BZW262159 CAA262153:CAA262155 CJS262153:CJS262159 CJW262153:CJW262155 CTO262153:CTO262159 CTS262153:CTS262155 DDK262153:DDK262159 DDO262153:DDO262155 DNG262153:DNG262159 DNK262153:DNK262155 DXC262153:DXC262159 DXG262153:DXG262155 EGY262153:EGY262159 EHC262153:EHC262155 EQU262153:EQU262159 EQY262153:EQY262155 FAQ262153:FAQ262159 FAU262153:FAU262155 FKM262153:FKM262159 FKQ262153:FKQ262155 FUI262153:FUI262159 FUM262153:FUM262155 GEE262153:GEE262159 GEI262153:GEI262155 GOA262153:GOA262159 GOE262153:GOE262155 GXW262153:GXW262159 GYA262153:GYA262155 HHS262153:HHS262159 HHW262153:HHW262155 HRO262153:HRO262159 HRS262153:HRS262155 IBK262153:IBK262159 IBO262153:IBO262155 ILG262153:ILG262159 ILK262153:ILK262155 IVC262153:IVC262159 IVG262153:IVG262155 JEY262153:JEY262159 JFC262153:JFC262155 JOU262153:JOU262159 JOY262153:JOY262155 JYQ262153:JYQ262159 JYU262153:JYU262155 KIM262153:KIM262159 KIQ262153:KIQ262155 KSI262153:KSI262159 KSM262153:KSM262155 LCE262153:LCE262159 LCI262153:LCI262155 LMA262153:LMA262159 LME262153:LME262155 LVW262153:LVW262159 LWA262153:LWA262155 MFS262153:MFS262159 MFW262153:MFW262155 MPO262153:MPO262159 MPS262153:MPS262155 MZK262153:MZK262159 MZO262153:MZO262155 NJG262153:NJG262159 NJK262153:NJK262155 NTC262153:NTC262159 NTG262153:NTG262155 OCY262153:OCY262159 ODC262153:ODC262155 OMU262153:OMU262159 OMY262153:OMY262155 OWQ262153:OWQ262159 OWU262153:OWU262155 PGM262153:PGM262159 PGQ262153:PGQ262155 PQI262153:PQI262159 PQM262153:PQM262155 QAE262153:QAE262159 QAI262153:QAI262155 QKA262153:QKA262159 QKE262153:QKE262155 QTW262153:QTW262159 QUA262153:QUA262155 RDS262153:RDS262159 RDW262153:RDW262155 RNO262153:RNO262159 RNS262153:RNS262155 RXK262153:RXK262159 RXO262153:RXO262155 SHG262153:SHG262159 SHK262153:SHK262155 SRC262153:SRC262159 SRG262153:SRG262155 TAY262153:TAY262159 TBC262153:TBC262155 TKU262153:TKU262159 TKY262153:TKY262155 TUQ262153:TUQ262159 TUU262153:TUU262155 UEM262153:UEM262159 UEQ262153:UEQ262155 UOI262153:UOI262159 UOM262153:UOM262155 UYE262153:UYE262159 UYI262153:UYI262155 VIA262153:VIA262159 VIE262153:VIE262155 VRW262153:VRW262159 VSA262153:VSA262155 WBS262153:WBS262159 WBW262153:WBW262155 WLO262153:WLO262159 WLS262153:WLS262155 WVK262153:WVK262159 WVO262153:WVO262155 C262162:C262167 IY262162:IY262167 SU262162:SU262167 ACQ262162:ACQ262167 AMM262162:AMM262167 AWI262162:AWI262167 BGE262162:BGE262167 BQA262162:BQA262167 BZW262162:BZW262167 CJS262162:CJS262167 CTO262162:CTO262167 DDK262162:DDK262167 DNG262162:DNG262167 DXC262162:DXC262167 EGY262162:EGY262167 EQU262162:EQU262167 FAQ262162:FAQ262167 FKM262162:FKM262167 FUI262162:FUI262167 GEE262162:GEE262167 GOA262162:GOA262167 GXW262162:GXW262167 HHS262162:HHS262167 HRO262162:HRO262167 IBK262162:IBK262167 ILG262162:ILG262167 IVC262162:IVC262167 JEY262162:JEY262167 JOU262162:JOU262167 JYQ262162:JYQ262167 KIM262162:KIM262167 KSI262162:KSI262167 LCE262162:LCE262167 LMA262162:LMA262167 LVW262162:LVW262167 MFS262162:MFS262167 MPO262162:MPO262167 MZK262162:MZK262167 NJG262162:NJG262167 NTC262162:NTC262167 OCY262162:OCY262167 OMU262162:OMU262167 OWQ262162:OWQ262167 PGM262162:PGM262167 PQI262162:PQI262167 QAE262162:QAE262167 QKA262162:QKA262167 QTW262162:QTW262167 RDS262162:RDS262167 RNO262162:RNO262167 RXK262162:RXK262167 SHG262162:SHG262167 SRC262162:SRC262167 TAY262162:TAY262167 TKU262162:TKU262167 TUQ262162:TUQ262167 UEM262162:UEM262167 UOI262162:UOI262167 UYE262162:UYE262167 VIA262162:VIA262167 VRW262162:VRW262167 WBS262162:WBS262167 WLO262162:WLO262167 WVK262162:WVK262167 C262170:C262172 IY262170:IY262172 SU262170:SU262172 ACQ262170:ACQ262172 AMM262170:AMM262172 AWI262170:AWI262172 BGE262170:BGE262172 BQA262170:BQA262172 BZW262170:BZW262172 CJS262170:CJS262172 CTO262170:CTO262172 DDK262170:DDK262172 DNG262170:DNG262172 DXC262170:DXC262172 EGY262170:EGY262172 EQU262170:EQU262172 FAQ262170:FAQ262172 FKM262170:FKM262172 FUI262170:FUI262172 GEE262170:GEE262172 GOA262170:GOA262172 GXW262170:GXW262172 HHS262170:HHS262172 HRO262170:HRO262172 IBK262170:IBK262172 ILG262170:ILG262172 IVC262170:IVC262172 JEY262170:JEY262172 JOU262170:JOU262172 JYQ262170:JYQ262172 KIM262170:KIM262172 KSI262170:KSI262172 LCE262170:LCE262172 LMA262170:LMA262172 LVW262170:LVW262172 MFS262170:MFS262172 MPO262170:MPO262172 MZK262170:MZK262172 NJG262170:NJG262172 NTC262170:NTC262172 OCY262170:OCY262172 OMU262170:OMU262172 OWQ262170:OWQ262172 PGM262170:PGM262172 PQI262170:PQI262172 QAE262170:QAE262172 QKA262170:QKA262172 QTW262170:QTW262172 RDS262170:RDS262172 RNO262170:RNO262172 RXK262170:RXK262172 SHG262170:SHG262172 SRC262170:SRC262172 TAY262170:TAY262172 TKU262170:TKU262172 TUQ262170:TUQ262172 UEM262170:UEM262172 UOI262170:UOI262172 UYE262170:UYE262172 VIA262170:VIA262172 VRW262170:VRW262172 WBS262170:WBS262172 WLO262170:WLO262172 WVK262170:WVK262172 C262175:C262181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C327689:C327695 G327689:G327691 IY327689:IY327695 JC327689:JC327691 SU327689:SU327695 SY327689:SY327691 ACQ327689:ACQ327695 ACU327689:ACU327691 AMM327689:AMM327695 AMQ327689:AMQ327691 AWI327689:AWI327695 AWM327689:AWM327691 BGE327689:BGE327695 BGI327689:BGI327691 BQA327689:BQA327695 BQE327689:BQE327691 BZW327689:BZW327695 CAA327689:CAA327691 CJS327689:CJS327695 CJW327689:CJW327691 CTO327689:CTO327695 CTS327689:CTS327691 DDK327689:DDK327695 DDO327689:DDO327691 DNG327689:DNG327695 DNK327689:DNK327691 DXC327689:DXC327695 DXG327689:DXG327691 EGY327689:EGY327695 EHC327689:EHC327691 EQU327689:EQU327695 EQY327689:EQY327691 FAQ327689:FAQ327695 FAU327689:FAU327691 FKM327689:FKM327695 FKQ327689:FKQ327691 FUI327689:FUI327695 FUM327689:FUM327691 GEE327689:GEE327695 GEI327689:GEI327691 GOA327689:GOA327695 GOE327689:GOE327691 GXW327689:GXW327695 GYA327689:GYA327691 HHS327689:HHS327695 HHW327689:HHW327691 HRO327689:HRO327695 HRS327689:HRS327691 IBK327689:IBK327695 IBO327689:IBO327691 ILG327689:ILG327695 ILK327689:ILK327691 IVC327689:IVC327695 IVG327689:IVG327691 JEY327689:JEY327695 JFC327689:JFC327691 JOU327689:JOU327695 JOY327689:JOY327691 JYQ327689:JYQ327695 JYU327689:JYU327691 KIM327689:KIM327695 KIQ327689:KIQ327691 KSI327689:KSI327695 KSM327689:KSM327691 LCE327689:LCE327695 LCI327689:LCI327691 LMA327689:LMA327695 LME327689:LME327691 LVW327689:LVW327695 LWA327689:LWA327691 MFS327689:MFS327695 MFW327689:MFW327691 MPO327689:MPO327695 MPS327689:MPS327691 MZK327689:MZK327695 MZO327689:MZO327691 NJG327689:NJG327695 NJK327689:NJK327691 NTC327689:NTC327695 NTG327689:NTG327691 OCY327689:OCY327695 ODC327689:ODC327691 OMU327689:OMU327695 OMY327689:OMY327691 OWQ327689:OWQ327695 OWU327689:OWU327691 PGM327689:PGM327695 PGQ327689:PGQ327691 PQI327689:PQI327695 PQM327689:PQM327691 QAE327689:QAE327695 QAI327689:QAI327691 QKA327689:QKA327695 QKE327689:QKE327691 QTW327689:QTW327695 QUA327689:QUA327691 RDS327689:RDS327695 RDW327689:RDW327691 RNO327689:RNO327695 RNS327689:RNS327691 RXK327689:RXK327695 RXO327689:RXO327691 SHG327689:SHG327695 SHK327689:SHK327691 SRC327689:SRC327695 SRG327689:SRG327691 TAY327689:TAY327695 TBC327689:TBC327691 TKU327689:TKU327695 TKY327689:TKY327691 TUQ327689:TUQ327695 TUU327689:TUU327691 UEM327689:UEM327695 UEQ327689:UEQ327691 UOI327689:UOI327695 UOM327689:UOM327691 UYE327689:UYE327695 UYI327689:UYI327691 VIA327689:VIA327695 VIE327689:VIE327691 VRW327689:VRW327695 VSA327689:VSA327691 WBS327689:WBS327695 WBW327689:WBW327691 WLO327689:WLO327695 WLS327689:WLS327691 WVK327689:WVK327695 WVO327689:WVO327691 C327698:C327703 IY327698:IY327703 SU327698:SU327703 ACQ327698:ACQ327703 AMM327698:AMM327703 AWI327698:AWI327703 BGE327698:BGE327703 BQA327698:BQA327703 BZW327698:BZW327703 CJS327698:CJS327703 CTO327698:CTO327703 DDK327698:DDK327703 DNG327698:DNG327703 DXC327698:DXC327703 EGY327698:EGY327703 EQU327698:EQU327703 FAQ327698:FAQ327703 FKM327698:FKM327703 FUI327698:FUI327703 GEE327698:GEE327703 GOA327698:GOA327703 GXW327698:GXW327703 HHS327698:HHS327703 HRO327698:HRO327703 IBK327698:IBK327703 ILG327698:ILG327703 IVC327698:IVC327703 JEY327698:JEY327703 JOU327698:JOU327703 JYQ327698:JYQ327703 KIM327698:KIM327703 KSI327698:KSI327703 LCE327698:LCE327703 LMA327698:LMA327703 LVW327698:LVW327703 MFS327698:MFS327703 MPO327698:MPO327703 MZK327698:MZK327703 NJG327698:NJG327703 NTC327698:NTC327703 OCY327698:OCY327703 OMU327698:OMU327703 OWQ327698:OWQ327703 PGM327698:PGM327703 PQI327698:PQI327703 QAE327698:QAE327703 QKA327698:QKA327703 QTW327698:QTW327703 RDS327698:RDS327703 RNO327698:RNO327703 RXK327698:RXK327703 SHG327698:SHG327703 SRC327698:SRC327703 TAY327698:TAY327703 TKU327698:TKU327703 TUQ327698:TUQ327703 UEM327698:UEM327703 UOI327698:UOI327703 UYE327698:UYE327703 VIA327698:VIA327703 VRW327698:VRW327703 WBS327698:WBS327703 WLO327698:WLO327703 WVK327698:WVK327703 C327706:C327708 IY327706:IY327708 SU327706:SU327708 ACQ327706:ACQ327708 AMM327706:AMM327708 AWI327706:AWI327708 BGE327706:BGE327708 BQA327706:BQA327708 BZW327706:BZW327708 CJS327706:CJS327708 CTO327706:CTO327708 DDK327706:DDK327708 DNG327706:DNG327708 DXC327706:DXC327708 EGY327706:EGY327708 EQU327706:EQU327708 FAQ327706:FAQ327708 FKM327706:FKM327708 FUI327706:FUI327708 GEE327706:GEE327708 GOA327706:GOA327708 GXW327706:GXW327708 HHS327706:HHS327708 HRO327706:HRO327708 IBK327706:IBK327708 ILG327706:ILG327708 IVC327706:IVC327708 JEY327706:JEY327708 JOU327706:JOU327708 JYQ327706:JYQ327708 KIM327706:KIM327708 KSI327706:KSI327708 LCE327706:LCE327708 LMA327706:LMA327708 LVW327706:LVW327708 MFS327706:MFS327708 MPO327706:MPO327708 MZK327706:MZK327708 NJG327706:NJG327708 NTC327706:NTC327708 OCY327706:OCY327708 OMU327706:OMU327708 OWQ327706:OWQ327708 PGM327706:PGM327708 PQI327706:PQI327708 QAE327706:QAE327708 QKA327706:QKA327708 QTW327706:QTW327708 RDS327706:RDS327708 RNO327706:RNO327708 RXK327706:RXK327708 SHG327706:SHG327708 SRC327706:SRC327708 TAY327706:TAY327708 TKU327706:TKU327708 TUQ327706:TUQ327708 UEM327706:UEM327708 UOI327706:UOI327708 UYE327706:UYE327708 VIA327706:VIA327708 VRW327706:VRW327708 WBS327706:WBS327708 WLO327706:WLO327708 WVK327706:WVK327708 C327711:C327717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C393225:C393231 G393225:G393227 IY393225:IY393231 JC393225:JC393227 SU393225:SU393231 SY393225:SY393227 ACQ393225:ACQ393231 ACU393225:ACU393227 AMM393225:AMM393231 AMQ393225:AMQ393227 AWI393225:AWI393231 AWM393225:AWM393227 BGE393225:BGE393231 BGI393225:BGI393227 BQA393225:BQA393231 BQE393225:BQE393227 BZW393225:BZW393231 CAA393225:CAA393227 CJS393225:CJS393231 CJW393225:CJW393227 CTO393225:CTO393231 CTS393225:CTS393227 DDK393225:DDK393231 DDO393225:DDO393227 DNG393225:DNG393231 DNK393225:DNK393227 DXC393225:DXC393231 DXG393225:DXG393227 EGY393225:EGY393231 EHC393225:EHC393227 EQU393225:EQU393231 EQY393225:EQY393227 FAQ393225:FAQ393231 FAU393225:FAU393227 FKM393225:FKM393231 FKQ393225:FKQ393227 FUI393225:FUI393231 FUM393225:FUM393227 GEE393225:GEE393231 GEI393225:GEI393227 GOA393225:GOA393231 GOE393225:GOE393227 GXW393225:GXW393231 GYA393225:GYA393227 HHS393225:HHS393231 HHW393225:HHW393227 HRO393225:HRO393231 HRS393225:HRS393227 IBK393225:IBK393231 IBO393225:IBO393227 ILG393225:ILG393231 ILK393225:ILK393227 IVC393225:IVC393231 IVG393225:IVG393227 JEY393225:JEY393231 JFC393225:JFC393227 JOU393225:JOU393231 JOY393225:JOY393227 JYQ393225:JYQ393231 JYU393225:JYU393227 KIM393225:KIM393231 KIQ393225:KIQ393227 KSI393225:KSI393231 KSM393225:KSM393227 LCE393225:LCE393231 LCI393225:LCI393227 LMA393225:LMA393231 LME393225:LME393227 LVW393225:LVW393231 LWA393225:LWA393227 MFS393225:MFS393231 MFW393225:MFW393227 MPO393225:MPO393231 MPS393225:MPS393227 MZK393225:MZK393231 MZO393225:MZO393227 NJG393225:NJG393231 NJK393225:NJK393227 NTC393225:NTC393231 NTG393225:NTG393227 OCY393225:OCY393231 ODC393225:ODC393227 OMU393225:OMU393231 OMY393225:OMY393227 OWQ393225:OWQ393231 OWU393225:OWU393227 PGM393225:PGM393231 PGQ393225:PGQ393227 PQI393225:PQI393231 PQM393225:PQM393227 QAE393225:QAE393231 QAI393225:QAI393227 QKA393225:QKA393231 QKE393225:QKE393227 QTW393225:QTW393231 QUA393225:QUA393227 RDS393225:RDS393231 RDW393225:RDW393227 RNO393225:RNO393231 RNS393225:RNS393227 RXK393225:RXK393231 RXO393225:RXO393227 SHG393225:SHG393231 SHK393225:SHK393227 SRC393225:SRC393231 SRG393225:SRG393227 TAY393225:TAY393231 TBC393225:TBC393227 TKU393225:TKU393231 TKY393225:TKY393227 TUQ393225:TUQ393231 TUU393225:TUU393227 UEM393225:UEM393231 UEQ393225:UEQ393227 UOI393225:UOI393231 UOM393225:UOM393227 UYE393225:UYE393231 UYI393225:UYI393227 VIA393225:VIA393231 VIE393225:VIE393227 VRW393225:VRW393231 VSA393225:VSA393227 WBS393225:WBS393231 WBW393225:WBW393227 WLO393225:WLO393231 WLS393225:WLS393227 WVK393225:WVK393231 WVO393225:WVO393227">
      <formula1>0</formula1>
      <formula2>999999999999</formula2>
    </dataValidation>
    <dataValidation type="whole" allowBlank="1" showInputMessage="1" showErrorMessage="1" errorTitle="ERRORE NEL DATO IMMESSO" error="INSERIRE SOLO NUMERI INTERI" sqref="C393234:C393239 IY393234:IY393239 SU393234:SU393239 ACQ393234:ACQ393239 AMM393234:AMM393239 AWI393234:AWI393239 BGE393234:BGE393239 BQA393234:BQA393239 BZW393234:BZW393239 CJS393234:CJS393239 CTO393234:CTO393239 DDK393234:DDK393239 DNG393234:DNG393239 DXC393234:DXC393239 EGY393234:EGY393239 EQU393234:EQU393239 FAQ393234:FAQ393239 FKM393234:FKM393239 FUI393234:FUI393239 GEE393234:GEE393239 GOA393234:GOA393239 GXW393234:GXW393239 HHS393234:HHS393239 HRO393234:HRO393239 IBK393234:IBK393239 ILG393234:ILG393239 IVC393234:IVC393239 JEY393234:JEY393239 JOU393234:JOU393239 JYQ393234:JYQ393239 KIM393234:KIM393239 KSI393234:KSI393239 LCE393234:LCE393239 LMA393234:LMA393239 LVW393234:LVW393239 MFS393234:MFS393239 MPO393234:MPO393239 MZK393234:MZK393239 NJG393234:NJG393239 NTC393234:NTC393239 OCY393234:OCY393239 OMU393234:OMU393239 OWQ393234:OWQ393239 PGM393234:PGM393239 PQI393234:PQI393239 QAE393234:QAE393239 QKA393234:QKA393239 QTW393234:QTW393239 RDS393234:RDS393239 RNO393234:RNO393239 RXK393234:RXK393239 SHG393234:SHG393239 SRC393234:SRC393239 TAY393234:TAY393239 TKU393234:TKU393239 TUQ393234:TUQ393239 UEM393234:UEM393239 UOI393234:UOI393239 UYE393234:UYE393239 VIA393234:VIA393239 VRW393234:VRW393239 WBS393234:WBS393239 WLO393234:WLO393239 WVK393234:WVK393239 C393242:C393244 IY393242:IY393244 SU393242:SU393244 ACQ393242:ACQ393244 AMM393242:AMM393244 AWI393242:AWI393244 BGE393242:BGE393244 BQA393242:BQA393244 BZW393242:BZW393244 CJS393242:CJS393244 CTO393242:CTO393244 DDK393242:DDK393244 DNG393242:DNG393244 DXC393242:DXC393244 EGY393242:EGY393244 EQU393242:EQU393244 FAQ393242:FAQ393244 FKM393242:FKM393244 FUI393242:FUI393244 GEE393242:GEE393244 GOA393242:GOA393244 GXW393242:GXW393244 HHS393242:HHS393244 HRO393242:HRO393244 IBK393242:IBK393244 ILG393242:ILG393244 IVC393242:IVC393244 JEY393242:JEY393244 JOU393242:JOU393244 JYQ393242:JYQ393244 KIM393242:KIM393244 KSI393242:KSI393244 LCE393242:LCE393244 LMA393242:LMA393244 LVW393242:LVW393244 MFS393242:MFS393244 MPO393242:MPO393244 MZK393242:MZK393244 NJG393242:NJG393244 NTC393242:NTC393244 OCY393242:OCY393244 OMU393242:OMU393244 OWQ393242:OWQ393244 PGM393242:PGM393244 PQI393242:PQI393244 QAE393242:QAE393244 QKA393242:QKA393244 QTW393242:QTW393244 RDS393242:RDS393244 RNO393242:RNO393244 RXK393242:RXK393244 SHG393242:SHG393244 SRC393242:SRC393244 TAY393242:TAY393244 TKU393242:TKU393244 TUQ393242:TUQ393244 UEM393242:UEM393244 UOI393242:UOI393244 UYE393242:UYE393244 VIA393242:VIA393244 VRW393242:VRW393244 WBS393242:WBS393244 WLO393242:WLO393244 WVK393242:WVK393244 C393247:C393253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C458761:C458767 G458761:G458763 IY458761:IY458767 JC458761:JC458763 SU458761:SU458767 SY458761:SY458763 ACQ458761:ACQ458767 ACU458761:ACU458763 AMM458761:AMM458767 AMQ458761:AMQ458763 AWI458761:AWI458767 AWM458761:AWM458763 BGE458761:BGE458767 BGI458761:BGI458763 BQA458761:BQA458767 BQE458761:BQE458763 BZW458761:BZW458767 CAA458761:CAA458763 CJS458761:CJS458767 CJW458761:CJW458763 CTO458761:CTO458767 CTS458761:CTS458763 DDK458761:DDK458767 DDO458761:DDO458763 DNG458761:DNG458767 DNK458761:DNK458763 DXC458761:DXC458767 DXG458761:DXG458763 EGY458761:EGY458767 EHC458761:EHC458763 EQU458761:EQU458767 EQY458761:EQY458763 FAQ458761:FAQ458767 FAU458761:FAU458763 FKM458761:FKM458767 FKQ458761:FKQ458763 FUI458761:FUI458767 FUM458761:FUM458763 GEE458761:GEE458767 GEI458761:GEI458763 GOA458761:GOA458767 GOE458761:GOE458763 GXW458761:GXW458767 GYA458761:GYA458763 HHS458761:HHS458767 HHW458761:HHW458763 HRO458761:HRO458767 HRS458761:HRS458763 IBK458761:IBK458767 IBO458761:IBO458763 ILG458761:ILG458767 ILK458761:ILK458763 IVC458761:IVC458767 IVG458761:IVG458763 JEY458761:JEY458767 JFC458761:JFC458763 JOU458761:JOU458767 JOY458761:JOY458763 JYQ458761:JYQ458767 JYU458761:JYU458763 KIM458761:KIM458767 KIQ458761:KIQ458763 KSI458761:KSI458767 KSM458761:KSM458763 LCE458761:LCE458767 LCI458761:LCI458763 LMA458761:LMA458767 LME458761:LME458763 LVW458761:LVW458767 LWA458761:LWA458763 MFS458761:MFS458767 MFW458761:MFW458763 MPO458761:MPO458767 MPS458761:MPS458763 MZK458761:MZK458767 MZO458761:MZO458763 NJG458761:NJG458767 NJK458761:NJK458763 NTC458761:NTC458767 NTG458761:NTG458763 OCY458761:OCY458767 ODC458761:ODC458763 OMU458761:OMU458767 OMY458761:OMY458763 OWQ458761:OWQ458767 OWU458761:OWU458763 PGM458761:PGM458767 PGQ458761:PGQ458763 PQI458761:PQI458767 PQM458761:PQM458763 QAE458761:QAE458767 QAI458761:QAI458763 QKA458761:QKA458767 QKE458761:QKE458763 QTW458761:QTW458767 QUA458761:QUA458763 RDS458761:RDS458767 RDW458761:RDW458763 RNO458761:RNO458767 RNS458761:RNS458763 RXK458761:RXK458767 RXO458761:RXO458763 SHG458761:SHG458767 SHK458761:SHK458763 SRC458761:SRC458767 SRG458761:SRG458763 TAY458761:TAY458767 TBC458761:TBC458763 TKU458761:TKU458767 TKY458761:TKY458763 TUQ458761:TUQ458767 TUU458761:TUU458763 UEM458761:UEM458767 UEQ458761:UEQ458763 UOI458761:UOI458767 UOM458761:UOM458763 UYE458761:UYE458767 UYI458761:UYI458763 VIA458761:VIA458767 VIE458761:VIE458763 VRW458761:VRW458767 VSA458761:VSA458763 WBS458761:WBS458767 WBW458761:WBW458763 WLO458761:WLO458767 WLS458761:WLS458763 WVK458761:WVK458767 WVO458761:WVO458763 C458770:C458775 IY458770:IY458775 SU458770:SU458775 ACQ458770:ACQ458775 AMM458770:AMM458775 AWI458770:AWI458775 BGE458770:BGE458775 BQA458770:BQA458775 BZW458770:BZW458775 CJS458770:CJS458775 CTO458770:CTO458775 DDK458770:DDK458775 DNG458770:DNG458775 DXC458770:DXC458775 EGY458770:EGY458775 EQU458770:EQU458775 FAQ458770:FAQ458775 FKM458770:FKM458775 FUI458770:FUI458775 GEE458770:GEE458775 GOA458770:GOA458775 GXW458770:GXW458775 HHS458770:HHS458775 HRO458770:HRO458775 IBK458770:IBK458775 ILG458770:ILG458775 IVC458770:IVC458775 JEY458770:JEY458775 JOU458770:JOU458775 JYQ458770:JYQ458775 KIM458770:KIM458775 KSI458770:KSI458775 LCE458770:LCE458775 LMA458770:LMA458775 LVW458770:LVW458775 MFS458770:MFS458775 MPO458770:MPO458775 MZK458770:MZK458775 NJG458770:NJG458775 NTC458770:NTC458775 OCY458770:OCY458775 OMU458770:OMU458775 OWQ458770:OWQ458775 PGM458770:PGM458775 PQI458770:PQI458775 QAE458770:QAE458775 QKA458770:QKA458775 QTW458770:QTW458775 RDS458770:RDS458775 RNO458770:RNO458775 RXK458770:RXK458775 SHG458770:SHG458775 SRC458770:SRC458775 TAY458770:TAY458775 TKU458770:TKU458775 TUQ458770:TUQ458775 UEM458770:UEM458775 UOI458770:UOI458775 UYE458770:UYE458775 VIA458770:VIA458775 VRW458770:VRW458775 WBS458770:WBS458775 WLO458770:WLO458775 WVK458770:WVK458775 C458778:C458780 IY458778:IY458780 SU458778:SU458780 ACQ458778:ACQ458780 AMM458778:AMM458780 AWI458778:AWI458780 BGE458778:BGE458780 BQA458778:BQA458780 BZW458778:BZW458780 CJS458778:CJS458780 CTO458778:CTO458780 DDK458778:DDK458780 DNG458778:DNG458780 DXC458778:DXC458780 EGY458778:EGY458780 EQU458778:EQU458780 FAQ458778:FAQ458780 FKM458778:FKM458780 FUI458778:FUI458780 GEE458778:GEE458780 GOA458778:GOA458780 GXW458778:GXW458780 HHS458778:HHS458780 HRO458778:HRO458780 IBK458778:IBK458780 ILG458778:ILG458780 IVC458778:IVC458780 JEY458778:JEY458780 JOU458778:JOU458780 JYQ458778:JYQ458780 KIM458778:KIM458780 KSI458778:KSI458780 LCE458778:LCE458780 LMA458778:LMA458780 LVW458778:LVW458780 MFS458778:MFS458780 MPO458778:MPO458780 MZK458778:MZK458780 NJG458778:NJG458780 NTC458778:NTC458780 OCY458778:OCY458780 OMU458778:OMU458780 OWQ458778:OWQ458780 PGM458778:PGM458780 PQI458778:PQI458780 QAE458778:QAE458780 QKA458778:QKA458780 QTW458778:QTW458780 RDS458778:RDS458780 RNO458778:RNO458780 RXK458778:RXK458780 SHG458778:SHG458780 SRC458778:SRC458780 TAY458778:TAY458780 TKU458778:TKU458780 TUQ458778:TUQ458780 UEM458778:UEM458780 UOI458778:UOI458780 UYE458778:UYE458780 VIA458778:VIA458780 VRW458778:VRW458780 WBS458778:WBS458780 WLO458778:WLO458780 WVK458778:WVK458780 C458783:C458789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C524297:C524303 G524297:G524299 IY524297:IY524303 JC524297:JC524299 SU524297:SU524303 SY524297:SY524299 ACQ524297:ACQ524303 ACU524297:ACU524299 AMM524297:AMM524303 AMQ524297:AMQ524299 AWI524297:AWI524303 AWM524297:AWM524299 BGE524297:BGE524303 BGI524297:BGI524299 BQA524297:BQA524303 BQE524297:BQE524299 BZW524297:BZW524303 CAA524297:CAA524299 CJS524297:CJS524303 CJW524297:CJW524299 CTO524297:CTO524303 CTS524297:CTS524299 DDK524297:DDK524303 DDO524297:DDO524299 DNG524297:DNG524303 DNK524297:DNK524299 DXC524297:DXC524303 DXG524297:DXG524299 EGY524297:EGY524303 EHC524297:EHC524299 EQU524297:EQU524303 EQY524297:EQY524299 FAQ524297:FAQ524303 FAU524297:FAU524299 FKM524297:FKM524303 FKQ524297:FKQ524299 FUI524297:FUI524303 FUM524297:FUM524299 GEE524297:GEE524303 GEI524297:GEI524299 GOA524297:GOA524303 GOE524297:GOE524299 GXW524297:GXW524303 GYA524297:GYA524299 HHS524297:HHS524303 HHW524297:HHW524299 HRO524297:HRO524303 HRS524297:HRS524299 IBK524297:IBK524303 IBO524297:IBO524299 ILG524297:ILG524303 ILK524297:ILK524299 IVC524297:IVC524303 IVG524297:IVG524299 JEY524297:JEY524303 JFC524297:JFC524299 JOU524297:JOU524303 JOY524297:JOY524299 JYQ524297:JYQ524303 JYU524297:JYU524299 KIM524297:KIM524303 KIQ524297:KIQ524299 KSI524297:KSI524303 KSM524297:KSM524299 LCE524297:LCE524303 LCI524297:LCI524299 LMA524297:LMA524303 LME524297:LME524299 LVW524297:LVW524303 LWA524297:LWA524299 MFS524297:MFS524303 MFW524297:MFW524299 MPO524297:MPO524303 MPS524297:MPS524299 MZK524297:MZK524303 MZO524297:MZO524299 NJG524297:NJG524303 NJK524297:NJK524299 NTC524297:NTC524303 NTG524297:NTG524299 OCY524297:OCY524303 ODC524297:ODC524299 OMU524297:OMU524303 OMY524297:OMY524299 OWQ524297:OWQ524303 OWU524297:OWU524299 PGM524297:PGM524303 PGQ524297:PGQ524299 PQI524297:PQI524303 PQM524297:PQM524299 QAE524297:QAE524303 QAI524297:QAI524299 QKA524297:QKA524303 QKE524297:QKE524299 QTW524297:QTW524303 QUA524297:QUA524299 RDS524297:RDS524303 RDW524297:RDW524299 RNO524297:RNO524303 RNS524297:RNS524299 RXK524297:RXK524303 RXO524297:RXO524299 SHG524297:SHG524303 SHK524297:SHK524299 SRC524297:SRC524303 SRG524297:SRG524299 TAY524297:TAY524303 TBC524297:TBC524299 TKU524297:TKU524303 TKY524297:TKY524299 TUQ524297:TUQ524303 TUU524297:TUU524299 UEM524297:UEM524303 UEQ524297:UEQ524299 UOI524297:UOI524303 UOM524297:UOM524299 UYE524297:UYE524303 UYI524297:UYI524299 VIA524297:VIA524303 VIE524297:VIE524299 VRW524297:VRW524303 VSA524297:VSA524299 WBS524297:WBS524303 WBW524297:WBW524299 WLO524297:WLO524303 WLS524297:WLS524299 WVK524297:WVK524303 WVO524297:WVO524299 C524306:C524311 IY524306:IY524311 SU524306:SU524311 ACQ524306:ACQ524311 AMM524306:AMM524311 AWI524306:AWI524311 BGE524306:BGE524311 BQA524306:BQA524311 BZW524306:BZW524311 CJS524306:CJS524311 CTO524306:CTO524311 DDK524306:DDK524311 DNG524306:DNG524311 DXC524306:DXC524311 EGY524306:EGY524311 EQU524306:EQU524311 FAQ524306:FAQ524311 FKM524306:FKM524311 FUI524306:FUI524311 GEE524306:GEE524311 GOA524306:GOA524311 GXW524306:GXW524311 HHS524306:HHS524311 HRO524306:HRO524311 IBK524306:IBK524311 ILG524306:ILG524311 IVC524306:IVC524311 JEY524306:JEY524311 JOU524306:JOU524311 JYQ524306:JYQ524311 KIM524306:KIM524311 KSI524306:KSI524311 LCE524306:LCE524311 LMA524306:LMA524311 LVW524306:LVW524311 MFS524306:MFS524311 MPO524306:MPO524311 MZK524306:MZK524311 NJG524306:NJG524311 NTC524306:NTC524311 OCY524306:OCY524311 OMU524306:OMU524311 OWQ524306:OWQ524311 PGM524306:PGM524311 PQI524306:PQI524311 QAE524306:QAE524311 QKA524306:QKA524311 QTW524306:QTW524311 RDS524306:RDS524311 RNO524306:RNO524311 RXK524306:RXK524311 SHG524306:SHG524311 SRC524306:SRC524311 TAY524306:TAY524311 TKU524306:TKU524311 TUQ524306:TUQ524311 UEM524306:UEM524311 UOI524306:UOI524311 UYE524306:UYE524311 VIA524306:VIA524311 VRW524306:VRW524311 WBS524306:WBS524311 WLO524306:WLO524311 WVK524306:WVK524311 C524314:C524316 IY524314:IY524316 SU524314:SU524316 ACQ524314:ACQ524316 AMM524314:AMM524316 AWI524314:AWI524316 BGE524314:BGE524316 BQA524314:BQA524316 BZW524314:BZW524316 CJS524314:CJS524316 CTO524314:CTO524316 DDK524314:DDK524316 DNG524314:DNG524316 DXC524314:DXC524316 EGY524314:EGY524316 EQU524314:EQU524316 FAQ524314:FAQ524316 FKM524314:FKM524316 FUI524314:FUI524316 GEE524314:GEE524316 GOA524314:GOA524316 GXW524314:GXW524316 HHS524314:HHS524316 HRO524314:HRO524316 IBK524314:IBK524316 ILG524314:ILG524316 IVC524314:IVC524316 JEY524314:JEY524316 JOU524314:JOU524316 JYQ524314:JYQ524316 KIM524314:KIM524316 KSI524314:KSI524316 LCE524314:LCE524316 LMA524314:LMA524316 LVW524314:LVW524316 MFS524314:MFS524316 MPO524314:MPO524316 MZK524314:MZK524316 NJG524314:NJG524316 NTC524314:NTC524316 OCY524314:OCY524316 OMU524314:OMU524316 OWQ524314:OWQ524316 PGM524314:PGM524316 PQI524314:PQI524316 QAE524314:QAE524316 QKA524314:QKA524316 QTW524314:QTW524316 RDS524314:RDS524316 RNO524314:RNO524316 RXK524314:RXK524316 SHG524314:SHG524316 SRC524314:SRC524316 TAY524314:TAY524316 TKU524314:TKU524316 TUQ524314:TUQ524316 UEM524314:UEM524316 UOI524314:UOI524316 UYE524314:UYE524316 VIA524314:VIA524316 VRW524314:VRW524316 WBS524314:WBS524316 WLO524314:WLO524316 WVK524314:WVK524316 C524319:C524325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C589833:C589839 G589833:G589835 IY589833:IY589839 JC589833:JC589835 SU589833:SU589839 SY589833:SY589835 ACQ589833:ACQ589839 ACU589833:ACU589835 AMM589833:AMM589839 AMQ589833:AMQ589835 AWI589833:AWI589839 AWM589833:AWM589835 BGE589833:BGE589839 BGI589833:BGI589835 BQA589833:BQA589839 BQE589833:BQE589835 BZW589833:BZW589839 CAA589833:CAA589835 CJS589833:CJS589839 CJW589833:CJW589835 CTO589833:CTO589839 CTS589833:CTS589835 DDK589833:DDK589839 DDO589833:DDO589835 DNG589833:DNG589839 DNK589833:DNK589835 DXC589833:DXC589839 DXG589833:DXG589835 EGY589833:EGY589839 EHC589833:EHC589835 EQU589833:EQU589839 EQY589833:EQY589835 FAQ589833:FAQ589839 FAU589833:FAU589835 FKM589833:FKM589839 FKQ589833:FKQ589835 FUI589833:FUI589839 FUM589833:FUM589835 GEE589833:GEE589839 GEI589833:GEI589835 GOA589833:GOA589839 GOE589833:GOE589835 GXW589833:GXW589839 GYA589833:GYA589835 HHS589833:HHS589839 HHW589833:HHW589835 HRO589833:HRO589839 HRS589833:HRS589835 IBK589833:IBK589839 IBO589833:IBO589835 ILG589833:ILG589839 ILK589833:ILK589835 IVC589833:IVC589839 IVG589833:IVG589835 JEY589833:JEY589839 JFC589833:JFC589835 JOU589833:JOU589839 JOY589833:JOY589835 JYQ589833:JYQ589839 JYU589833:JYU589835 KIM589833:KIM589839 KIQ589833:KIQ589835 KSI589833:KSI589839 KSM589833:KSM589835 LCE589833:LCE589839 LCI589833:LCI589835 LMA589833:LMA589839 LME589833:LME589835 LVW589833:LVW589839 LWA589833:LWA589835 MFS589833:MFS589839 MFW589833:MFW589835 MPO589833:MPO589839 MPS589833:MPS589835 MZK589833:MZK589839 MZO589833:MZO589835 NJG589833:NJG589839 NJK589833:NJK589835 NTC589833:NTC589839 NTG589833:NTG589835 OCY589833:OCY589839 ODC589833:ODC589835 OMU589833:OMU589839 OMY589833:OMY589835 OWQ589833:OWQ589839 OWU589833:OWU589835 PGM589833:PGM589839 PGQ589833:PGQ589835 PQI589833:PQI589839 PQM589833:PQM589835 QAE589833:QAE589839 QAI589833:QAI589835 QKA589833:QKA589839 QKE589833:QKE589835 QTW589833:QTW589839 QUA589833:QUA589835 RDS589833:RDS589839 RDW589833:RDW589835 RNO589833:RNO589839 RNS589833:RNS589835 RXK589833:RXK589839 RXO589833:RXO589835 SHG589833:SHG589839 SHK589833:SHK589835 SRC589833:SRC589839 SRG589833:SRG589835 TAY589833:TAY589839 TBC589833:TBC589835 TKU589833:TKU589839 TKY589833:TKY589835 TUQ589833:TUQ589839 TUU589833:TUU589835 UEM589833:UEM589839 UEQ589833:UEQ589835 UOI589833:UOI589839 UOM589833:UOM589835 UYE589833:UYE589839 UYI589833:UYI589835 VIA589833:VIA589839 VIE589833:VIE589835 VRW589833:VRW589839 VSA589833:VSA589835 WBS589833:WBS589839 WBW589833:WBW589835 WLO589833:WLO589839 WLS589833:WLS589835 WVK589833:WVK589839 WVO589833:WVO589835 C589842:C589847 IY589842:IY589847 SU589842:SU589847 ACQ589842:ACQ589847 AMM589842:AMM589847 AWI589842:AWI589847 BGE589842:BGE589847 BQA589842:BQA589847 BZW589842:BZW589847 CJS589842:CJS589847 CTO589842:CTO589847 DDK589842:DDK589847 DNG589842:DNG589847 DXC589842:DXC589847 EGY589842:EGY589847 EQU589842:EQU589847 FAQ589842:FAQ589847 FKM589842:FKM589847 FUI589842:FUI589847 GEE589842:GEE589847 GOA589842:GOA589847 GXW589842:GXW589847 HHS589842:HHS589847 HRO589842:HRO589847 IBK589842:IBK589847 ILG589842:ILG589847 IVC589842:IVC589847 JEY589842:JEY589847 JOU589842:JOU589847 JYQ589842:JYQ589847 KIM589842:KIM589847 KSI589842:KSI589847 LCE589842:LCE589847 LMA589842:LMA589847 LVW589842:LVW589847 MFS589842:MFS589847 MPO589842:MPO589847 MZK589842:MZK589847 NJG589842:NJG589847 NTC589842:NTC589847 OCY589842:OCY589847 OMU589842:OMU589847 OWQ589842:OWQ589847 PGM589842:PGM589847 PQI589842:PQI589847 QAE589842:QAE589847 QKA589842:QKA589847 QTW589842:QTW589847 RDS589842:RDS589847 RNO589842:RNO589847 RXK589842:RXK589847 SHG589842:SHG589847 SRC589842:SRC589847 TAY589842:TAY589847 TKU589842:TKU589847 TUQ589842:TUQ589847 UEM589842:UEM589847 UOI589842:UOI589847 UYE589842:UYE589847 VIA589842:VIA589847 VRW589842:VRW589847 WBS589842:WBS589847 WLO589842:WLO589847 WVK589842:WVK589847">
      <formula1>0</formula1>
      <formula2>999999999999</formula2>
    </dataValidation>
    <dataValidation type="whole" allowBlank="1" showInputMessage="1" showErrorMessage="1" errorTitle="ERRORE NEL DATO IMMESSO" error="INSERIRE SOLO NUMERI INTERI" sqref="C589850:C589852 IY589850:IY589852 SU589850:SU589852 ACQ589850:ACQ589852 AMM589850:AMM589852 AWI589850:AWI589852 BGE589850:BGE589852 BQA589850:BQA589852 BZW589850:BZW589852 CJS589850:CJS589852 CTO589850:CTO589852 DDK589850:DDK589852 DNG589850:DNG589852 DXC589850:DXC589852 EGY589850:EGY589852 EQU589850:EQU589852 FAQ589850:FAQ589852 FKM589850:FKM589852 FUI589850:FUI589852 GEE589850:GEE589852 GOA589850:GOA589852 GXW589850:GXW589852 HHS589850:HHS589852 HRO589850:HRO589852 IBK589850:IBK589852 ILG589850:ILG589852 IVC589850:IVC589852 JEY589850:JEY589852 JOU589850:JOU589852 JYQ589850:JYQ589852 KIM589850:KIM589852 KSI589850:KSI589852 LCE589850:LCE589852 LMA589850:LMA589852 LVW589850:LVW589852 MFS589850:MFS589852 MPO589850:MPO589852 MZK589850:MZK589852 NJG589850:NJG589852 NTC589850:NTC589852 OCY589850:OCY589852 OMU589850:OMU589852 OWQ589850:OWQ589852 PGM589850:PGM589852 PQI589850:PQI589852 QAE589850:QAE589852 QKA589850:QKA589852 QTW589850:QTW589852 RDS589850:RDS589852 RNO589850:RNO589852 RXK589850:RXK589852 SHG589850:SHG589852 SRC589850:SRC589852 TAY589850:TAY589852 TKU589850:TKU589852 TUQ589850:TUQ589852 UEM589850:UEM589852 UOI589850:UOI589852 UYE589850:UYE589852 VIA589850:VIA589852 VRW589850:VRW589852 WBS589850:WBS589852 WLO589850:WLO589852 WVK589850:WVK589852 C589855:C589861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C655369:C655375 G655369:G655371 IY655369:IY655375 JC655369:JC655371 SU655369:SU655375 SY655369:SY655371 ACQ655369:ACQ655375 ACU655369:ACU655371 AMM655369:AMM655375 AMQ655369:AMQ655371 AWI655369:AWI655375 AWM655369:AWM655371 BGE655369:BGE655375 BGI655369:BGI655371 BQA655369:BQA655375 BQE655369:BQE655371 BZW655369:BZW655375 CAA655369:CAA655371 CJS655369:CJS655375 CJW655369:CJW655371 CTO655369:CTO655375 CTS655369:CTS655371 DDK655369:DDK655375 DDO655369:DDO655371 DNG655369:DNG655375 DNK655369:DNK655371 DXC655369:DXC655375 DXG655369:DXG655371 EGY655369:EGY655375 EHC655369:EHC655371 EQU655369:EQU655375 EQY655369:EQY655371 FAQ655369:FAQ655375 FAU655369:FAU655371 FKM655369:FKM655375 FKQ655369:FKQ655371 FUI655369:FUI655375 FUM655369:FUM655371 GEE655369:GEE655375 GEI655369:GEI655371 GOA655369:GOA655375 GOE655369:GOE655371 GXW655369:GXW655375 GYA655369:GYA655371 HHS655369:HHS655375 HHW655369:HHW655371 HRO655369:HRO655375 HRS655369:HRS655371 IBK655369:IBK655375 IBO655369:IBO655371 ILG655369:ILG655375 ILK655369:ILK655371 IVC655369:IVC655375 IVG655369:IVG655371 JEY655369:JEY655375 JFC655369:JFC655371 JOU655369:JOU655375 JOY655369:JOY655371 JYQ655369:JYQ655375 JYU655369:JYU655371 KIM655369:KIM655375 KIQ655369:KIQ655371 KSI655369:KSI655375 KSM655369:KSM655371 LCE655369:LCE655375 LCI655369:LCI655371 LMA655369:LMA655375 LME655369:LME655371 LVW655369:LVW655375 LWA655369:LWA655371 MFS655369:MFS655375 MFW655369:MFW655371 MPO655369:MPO655375 MPS655369:MPS655371 MZK655369:MZK655375 MZO655369:MZO655371 NJG655369:NJG655375 NJK655369:NJK655371 NTC655369:NTC655375 NTG655369:NTG655371 OCY655369:OCY655375 ODC655369:ODC655371 OMU655369:OMU655375 OMY655369:OMY655371 OWQ655369:OWQ655375 OWU655369:OWU655371 PGM655369:PGM655375 PGQ655369:PGQ655371 PQI655369:PQI655375 PQM655369:PQM655371 QAE655369:QAE655375 QAI655369:QAI655371 QKA655369:QKA655375 QKE655369:QKE655371 QTW655369:QTW655375 QUA655369:QUA655371 RDS655369:RDS655375 RDW655369:RDW655371 RNO655369:RNO655375 RNS655369:RNS655371 RXK655369:RXK655375 RXO655369:RXO655371 SHG655369:SHG655375 SHK655369:SHK655371 SRC655369:SRC655375 SRG655369:SRG655371 TAY655369:TAY655375 TBC655369:TBC655371 TKU655369:TKU655375 TKY655369:TKY655371 TUQ655369:TUQ655375 TUU655369:TUU655371 UEM655369:UEM655375 UEQ655369:UEQ655371 UOI655369:UOI655375 UOM655369:UOM655371 UYE655369:UYE655375 UYI655369:UYI655371 VIA655369:VIA655375 VIE655369:VIE655371 VRW655369:VRW655375 VSA655369:VSA655371 WBS655369:WBS655375 WBW655369:WBW655371 WLO655369:WLO655375 WLS655369:WLS655371 WVK655369:WVK655375 WVO655369:WVO655371 C655378:C655383 IY655378:IY655383 SU655378:SU655383 ACQ655378:ACQ655383 AMM655378:AMM655383 AWI655378:AWI655383 BGE655378:BGE655383 BQA655378:BQA655383 BZW655378:BZW655383 CJS655378:CJS655383 CTO655378:CTO655383 DDK655378:DDK655383 DNG655378:DNG655383 DXC655378:DXC655383 EGY655378:EGY655383 EQU655378:EQU655383 FAQ655378:FAQ655383 FKM655378:FKM655383 FUI655378:FUI655383 GEE655378:GEE655383 GOA655378:GOA655383 GXW655378:GXW655383 HHS655378:HHS655383 HRO655378:HRO655383 IBK655378:IBK655383 ILG655378:ILG655383 IVC655378:IVC655383 JEY655378:JEY655383 JOU655378:JOU655383 JYQ655378:JYQ655383 KIM655378:KIM655383 KSI655378:KSI655383 LCE655378:LCE655383 LMA655378:LMA655383 LVW655378:LVW655383 MFS655378:MFS655383 MPO655378:MPO655383 MZK655378:MZK655383 NJG655378:NJG655383 NTC655378:NTC655383 OCY655378:OCY655383 OMU655378:OMU655383 OWQ655378:OWQ655383 PGM655378:PGM655383 PQI655378:PQI655383 QAE655378:QAE655383 QKA655378:QKA655383 QTW655378:QTW655383 RDS655378:RDS655383 RNO655378:RNO655383 RXK655378:RXK655383 SHG655378:SHG655383 SRC655378:SRC655383 TAY655378:TAY655383 TKU655378:TKU655383 TUQ655378:TUQ655383 UEM655378:UEM655383 UOI655378:UOI655383 UYE655378:UYE655383 VIA655378:VIA655383 VRW655378:VRW655383 WBS655378:WBS655383 WLO655378:WLO655383 WVK655378:WVK655383 C655386:C655388 IY655386:IY655388 SU655386:SU655388 ACQ655386:ACQ655388 AMM655386:AMM655388 AWI655386:AWI655388 BGE655386:BGE655388 BQA655386:BQA655388 BZW655386:BZW655388 CJS655386:CJS655388 CTO655386:CTO655388 DDK655386:DDK655388 DNG655386:DNG655388 DXC655386:DXC655388 EGY655386:EGY655388 EQU655386:EQU655388 FAQ655386:FAQ655388 FKM655386:FKM655388 FUI655386:FUI655388 GEE655386:GEE655388 GOA655386:GOA655388 GXW655386:GXW655388 HHS655386:HHS655388 HRO655386:HRO655388 IBK655386:IBK655388 ILG655386:ILG655388 IVC655386:IVC655388 JEY655386:JEY655388 JOU655386:JOU655388 JYQ655386:JYQ655388 KIM655386:KIM655388 KSI655386:KSI655388 LCE655386:LCE655388 LMA655386:LMA655388 LVW655386:LVW655388 MFS655386:MFS655388 MPO655386:MPO655388 MZK655386:MZK655388 NJG655386:NJG655388 NTC655386:NTC655388 OCY655386:OCY655388 OMU655386:OMU655388 OWQ655386:OWQ655388 PGM655386:PGM655388 PQI655386:PQI655388 QAE655386:QAE655388 QKA655386:QKA655388 QTW655386:QTW655388 RDS655386:RDS655388 RNO655386:RNO655388 RXK655386:RXK655388 SHG655386:SHG655388 SRC655386:SRC655388 TAY655386:TAY655388 TKU655386:TKU655388 TUQ655386:TUQ655388 UEM655386:UEM655388 UOI655386:UOI655388 UYE655386:UYE655388 VIA655386:VIA655388 VRW655386:VRW655388 WBS655386:WBS655388 WLO655386:WLO655388 WVK655386:WVK655388 C655391:C655397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C720905:C720911 G720905:G720907 IY720905:IY720911 JC720905:JC720907 SU720905:SU720911 SY720905:SY720907 ACQ720905:ACQ720911 ACU720905:ACU720907 AMM720905:AMM720911 AMQ720905:AMQ720907 AWI720905:AWI720911 AWM720905:AWM720907 BGE720905:BGE720911 BGI720905:BGI720907 BQA720905:BQA720911 BQE720905:BQE720907 BZW720905:BZW720911 CAA720905:CAA720907 CJS720905:CJS720911 CJW720905:CJW720907 CTO720905:CTO720911 CTS720905:CTS720907 DDK720905:DDK720911 DDO720905:DDO720907 DNG720905:DNG720911 DNK720905:DNK720907 DXC720905:DXC720911 DXG720905:DXG720907 EGY720905:EGY720911 EHC720905:EHC720907 EQU720905:EQU720911 EQY720905:EQY720907 FAQ720905:FAQ720911 FAU720905:FAU720907 FKM720905:FKM720911 FKQ720905:FKQ720907 FUI720905:FUI720911 FUM720905:FUM720907 GEE720905:GEE720911 GEI720905:GEI720907 GOA720905:GOA720911 GOE720905:GOE720907 GXW720905:GXW720911 GYA720905:GYA720907 HHS720905:HHS720911 HHW720905:HHW720907 HRO720905:HRO720911 HRS720905:HRS720907 IBK720905:IBK720911 IBO720905:IBO720907 ILG720905:ILG720911 ILK720905:ILK720907 IVC720905:IVC720911 IVG720905:IVG720907 JEY720905:JEY720911 JFC720905:JFC720907 JOU720905:JOU720911 JOY720905:JOY720907 JYQ720905:JYQ720911 JYU720905:JYU720907 KIM720905:KIM720911 KIQ720905:KIQ720907 KSI720905:KSI720911 KSM720905:KSM720907 LCE720905:LCE720911 LCI720905:LCI720907 LMA720905:LMA720911 LME720905:LME720907 LVW720905:LVW720911 LWA720905:LWA720907 MFS720905:MFS720911 MFW720905:MFW720907 MPO720905:MPO720911 MPS720905:MPS720907 MZK720905:MZK720911 MZO720905:MZO720907 NJG720905:NJG720911 NJK720905:NJK720907 NTC720905:NTC720911 NTG720905:NTG720907 OCY720905:OCY720911 ODC720905:ODC720907 OMU720905:OMU720911 OMY720905:OMY720907 OWQ720905:OWQ720911 OWU720905:OWU720907 PGM720905:PGM720911 PGQ720905:PGQ720907 PQI720905:PQI720911 PQM720905:PQM720907 QAE720905:QAE720911 QAI720905:QAI720907 QKA720905:QKA720911 QKE720905:QKE720907 QTW720905:QTW720911 QUA720905:QUA720907 RDS720905:RDS720911 RDW720905:RDW720907 RNO720905:RNO720911 RNS720905:RNS720907 RXK720905:RXK720911 RXO720905:RXO720907 SHG720905:SHG720911 SHK720905:SHK720907 SRC720905:SRC720911 SRG720905:SRG720907 TAY720905:TAY720911 TBC720905:TBC720907 TKU720905:TKU720911 TKY720905:TKY720907 TUQ720905:TUQ720911 TUU720905:TUU720907 UEM720905:UEM720911 UEQ720905:UEQ720907 UOI720905:UOI720911 UOM720905:UOM720907 UYE720905:UYE720911 UYI720905:UYI720907 VIA720905:VIA720911 VIE720905:VIE720907 VRW720905:VRW720911 VSA720905:VSA720907 WBS720905:WBS720911 WBW720905:WBW720907 WLO720905:WLO720911 WLS720905:WLS720907 WVK720905:WVK720911 WVO720905:WVO720907 C720914:C720919 IY720914:IY720919 SU720914:SU720919 ACQ720914:ACQ720919 AMM720914:AMM720919 AWI720914:AWI720919 BGE720914:BGE720919 BQA720914:BQA720919 BZW720914:BZW720919 CJS720914:CJS720919 CTO720914:CTO720919 DDK720914:DDK720919 DNG720914:DNG720919 DXC720914:DXC720919 EGY720914:EGY720919 EQU720914:EQU720919 FAQ720914:FAQ720919 FKM720914:FKM720919 FUI720914:FUI720919 GEE720914:GEE720919 GOA720914:GOA720919 GXW720914:GXW720919 HHS720914:HHS720919 HRO720914:HRO720919 IBK720914:IBK720919 ILG720914:ILG720919 IVC720914:IVC720919 JEY720914:JEY720919 JOU720914:JOU720919 JYQ720914:JYQ720919 KIM720914:KIM720919 KSI720914:KSI720919 LCE720914:LCE720919 LMA720914:LMA720919 LVW720914:LVW720919 MFS720914:MFS720919 MPO720914:MPO720919 MZK720914:MZK720919 NJG720914:NJG720919 NTC720914:NTC720919 OCY720914:OCY720919 OMU720914:OMU720919 OWQ720914:OWQ720919 PGM720914:PGM720919 PQI720914:PQI720919 QAE720914:QAE720919 QKA720914:QKA720919 QTW720914:QTW720919 RDS720914:RDS720919 RNO720914:RNO720919 RXK720914:RXK720919 SHG720914:SHG720919 SRC720914:SRC720919 TAY720914:TAY720919 TKU720914:TKU720919 TUQ720914:TUQ720919 UEM720914:UEM720919 UOI720914:UOI720919 UYE720914:UYE720919 VIA720914:VIA720919 VRW720914:VRW720919 WBS720914:WBS720919 WLO720914:WLO720919 WVK720914:WVK720919 C720922:C720924 IY720922:IY720924 SU720922:SU720924 ACQ720922:ACQ720924 AMM720922:AMM720924 AWI720922:AWI720924 BGE720922:BGE720924 BQA720922:BQA720924 BZW720922:BZW720924 CJS720922:CJS720924 CTO720922:CTO720924 DDK720922:DDK720924 DNG720922:DNG720924 DXC720922:DXC720924 EGY720922:EGY720924 EQU720922:EQU720924 FAQ720922:FAQ720924 FKM720922:FKM720924 FUI720922:FUI720924 GEE720922:GEE720924 GOA720922:GOA720924 GXW720922:GXW720924 HHS720922:HHS720924 HRO720922:HRO720924 IBK720922:IBK720924 ILG720922:ILG720924 IVC720922:IVC720924 JEY720922:JEY720924 JOU720922:JOU720924 JYQ720922:JYQ720924 KIM720922:KIM720924 KSI720922:KSI720924 LCE720922:LCE720924 LMA720922:LMA720924 LVW720922:LVW720924 MFS720922:MFS720924 MPO720922:MPO720924 MZK720922:MZK720924 NJG720922:NJG720924 NTC720922:NTC720924 OCY720922:OCY720924 OMU720922:OMU720924 OWQ720922:OWQ720924 PGM720922:PGM720924 PQI720922:PQI720924 QAE720922:QAE720924 QKA720922:QKA720924 QTW720922:QTW720924 RDS720922:RDS720924 RNO720922:RNO720924 RXK720922:RXK720924 SHG720922:SHG720924 SRC720922:SRC720924 TAY720922:TAY720924 TKU720922:TKU720924 TUQ720922:TUQ720924 UEM720922:UEM720924 UOI720922:UOI720924 UYE720922:UYE720924 VIA720922:VIA720924 VRW720922:VRW720924 WBS720922:WBS720924 WLO720922:WLO720924 WVK720922:WVK720924 C720927:C720933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C786441:C786447 G786441:G786443 IY786441:IY786447 JC786441:JC786443 SU786441:SU786447 SY786441:SY786443 ACQ786441:ACQ786447 ACU786441:ACU786443 AMM786441:AMM786447 AMQ786441:AMQ786443 AWI786441:AWI786447 AWM786441:AWM786443 BGE786441:BGE786447 BGI786441:BGI786443 BQA786441:BQA786447 BQE786441:BQE786443 BZW786441:BZW786447 CAA786441:CAA786443 CJS786441:CJS786447 CJW786441:CJW786443 CTO786441:CTO786447 CTS786441:CTS786443 DDK786441:DDK786447 DDO786441:DDO786443 DNG786441:DNG786447 DNK786441:DNK786443 DXC786441:DXC786447 DXG786441:DXG786443 EGY786441:EGY786447 EHC786441:EHC786443 EQU786441:EQU786447 EQY786441:EQY786443 FAQ786441:FAQ786447 FAU786441:FAU786443 FKM786441:FKM786447 FKQ786441:FKQ786443 FUI786441:FUI786447 FUM786441:FUM786443 GEE786441:GEE786447 GEI786441:GEI786443 GOA786441:GOA786447 GOE786441:GOE786443 GXW786441:GXW786447 GYA786441:GYA786443 HHS786441:HHS786447 HHW786441:HHW786443 HRO786441:HRO786447 HRS786441:HRS786443 IBK786441:IBK786447 IBO786441:IBO786443 ILG786441:ILG786447 ILK786441:ILK786443 IVC786441:IVC786447 IVG786441:IVG786443 JEY786441:JEY786447 JFC786441:JFC786443 JOU786441:JOU786447 JOY786441:JOY786443 JYQ786441:JYQ786447 JYU786441:JYU786443 KIM786441:KIM786447 KIQ786441:KIQ786443 KSI786441:KSI786447 KSM786441:KSM786443 LCE786441:LCE786447 LCI786441:LCI786443 LMA786441:LMA786447 LME786441:LME786443 LVW786441:LVW786447 LWA786441:LWA786443 MFS786441:MFS786447 MFW786441:MFW786443 MPO786441:MPO786447 MPS786441:MPS786443 MZK786441:MZK786447 MZO786441:MZO786443 NJG786441:NJG786447 NJK786441:NJK786443 NTC786441:NTC786447 NTG786441:NTG786443 OCY786441:OCY786447 ODC786441:ODC786443 OMU786441:OMU786447 OMY786441:OMY786443 OWQ786441:OWQ786447 OWU786441:OWU786443 PGM786441:PGM786447 PGQ786441:PGQ786443 PQI786441:PQI786447 PQM786441:PQM786443 QAE786441:QAE786447 QAI786441:QAI786443 QKA786441:QKA786447 QKE786441:QKE786443 QTW786441:QTW786447 QUA786441:QUA786443 RDS786441:RDS786447 RDW786441:RDW786443 RNO786441:RNO786447 RNS786441:RNS786443 RXK786441:RXK786447 RXO786441:RXO786443 SHG786441:SHG786447 SHK786441:SHK786443 SRC786441:SRC786447 SRG786441:SRG786443 TAY786441:TAY786447 TBC786441:TBC786443 TKU786441:TKU786447 TKY786441:TKY786443 TUQ786441:TUQ786447 TUU786441:TUU786443 UEM786441:UEM786447 UEQ786441:UEQ786443 UOI786441:UOI786447 UOM786441:UOM786443 UYE786441:UYE786447 UYI786441:UYI786443 VIA786441:VIA786447 VIE786441:VIE786443 VRW786441:VRW786447 VSA786441:VSA786443 WBS786441:WBS786447 WBW786441:WBW786443 WLO786441:WLO786447 WLS786441:WLS786443 WVK786441:WVK786447 WVO786441:WVO786443 C786450:C786455 IY786450:IY786455 SU786450:SU786455 ACQ786450:ACQ786455 AMM786450:AMM786455 AWI786450:AWI786455 BGE786450:BGE786455 BQA786450:BQA786455 BZW786450:BZW786455 CJS786450:CJS786455 CTO786450:CTO786455 DDK786450:DDK786455 DNG786450:DNG786455 DXC786450:DXC786455 EGY786450:EGY786455 EQU786450:EQU786455 FAQ786450:FAQ786455 FKM786450:FKM786455 FUI786450:FUI786455 GEE786450:GEE786455 GOA786450:GOA786455 GXW786450:GXW786455 HHS786450:HHS786455 HRO786450:HRO786455 IBK786450:IBK786455 ILG786450:ILG786455 IVC786450:IVC786455 JEY786450:JEY786455 JOU786450:JOU786455 JYQ786450:JYQ786455 KIM786450:KIM786455 KSI786450:KSI786455 LCE786450:LCE786455 LMA786450:LMA786455 LVW786450:LVW786455 MFS786450:MFS786455 MPO786450:MPO786455 MZK786450:MZK786455 NJG786450:NJG786455 NTC786450:NTC786455 OCY786450:OCY786455 OMU786450:OMU786455 OWQ786450:OWQ786455 PGM786450:PGM786455 PQI786450:PQI786455 QAE786450:QAE786455 QKA786450:QKA786455 QTW786450:QTW786455 RDS786450:RDS786455 RNO786450:RNO786455 RXK786450:RXK786455 SHG786450:SHG786455 SRC786450:SRC786455 TAY786450:TAY786455 TKU786450:TKU786455 TUQ786450:TUQ786455 UEM786450:UEM786455 UOI786450:UOI786455 UYE786450:UYE786455 VIA786450:VIA786455 VRW786450:VRW786455 WBS786450:WBS786455 WLO786450:WLO786455 WVK786450:WVK786455 C786458:C786460 IY786458:IY786460 SU786458:SU786460 ACQ786458:ACQ786460 AMM786458:AMM786460 AWI786458:AWI786460 BGE786458:BGE786460 BQA786458:BQA786460 BZW786458:BZW786460 CJS786458:CJS786460 CTO786458:CTO786460 DDK786458:DDK786460 DNG786458:DNG786460 DXC786458:DXC786460 EGY786458:EGY786460 EQU786458:EQU786460 FAQ786458:FAQ786460 FKM786458:FKM786460 FUI786458:FUI786460 GEE786458:GEE786460 GOA786458:GOA786460 GXW786458:GXW786460 HHS786458:HHS786460 HRO786458:HRO786460 IBK786458:IBK786460 ILG786458:ILG786460 IVC786458:IVC786460 JEY786458:JEY786460 JOU786458:JOU786460 JYQ786458:JYQ786460 KIM786458:KIM786460 KSI786458:KSI786460 LCE786458:LCE786460 LMA786458:LMA786460 LVW786458:LVW786460 MFS786458:MFS786460 MPO786458:MPO786460 MZK786458:MZK786460 NJG786458:NJG786460 NTC786458:NTC786460 OCY786458:OCY786460 OMU786458:OMU786460 OWQ786458:OWQ786460 PGM786458:PGM786460 PQI786458:PQI786460 QAE786458:QAE786460 QKA786458:QKA786460 QTW786458:QTW786460 RDS786458:RDS786460 RNO786458:RNO786460 RXK786458:RXK786460 SHG786458:SHG786460 SRC786458:SRC786460 TAY786458:TAY786460 TKU786458:TKU786460 TUQ786458:TUQ786460 UEM786458:UEM786460 UOI786458:UOI786460 UYE786458:UYE786460 VIA786458:VIA786460 VRW786458:VRW786460 WBS786458:WBS786460 WLO786458:WLO786460 WVK786458:WVK786460">
      <formula1>0</formula1>
      <formula2>999999999999</formula2>
    </dataValidation>
    <dataValidation type="whole" allowBlank="1" showInputMessage="1" showErrorMessage="1" errorTitle="ERRORE NEL DATO IMMESSO" error="INSERIRE SOLO NUMERI INTERI" sqref="C786463:C786469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C851977:C851983 G851977:G851979 IY851977:IY851983 JC851977:JC851979 SU851977:SU851983 SY851977:SY851979 ACQ851977:ACQ851983 ACU851977:ACU851979 AMM851977:AMM851983 AMQ851977:AMQ851979 AWI851977:AWI851983 AWM851977:AWM851979 BGE851977:BGE851983 BGI851977:BGI851979 BQA851977:BQA851983 BQE851977:BQE851979 BZW851977:BZW851983 CAA851977:CAA851979 CJS851977:CJS851983 CJW851977:CJW851979 CTO851977:CTO851983 CTS851977:CTS851979 DDK851977:DDK851983 DDO851977:DDO851979 DNG851977:DNG851983 DNK851977:DNK851979 DXC851977:DXC851983 DXG851977:DXG851979 EGY851977:EGY851983 EHC851977:EHC851979 EQU851977:EQU851983 EQY851977:EQY851979 FAQ851977:FAQ851983 FAU851977:FAU851979 FKM851977:FKM851983 FKQ851977:FKQ851979 FUI851977:FUI851983 FUM851977:FUM851979 GEE851977:GEE851983 GEI851977:GEI851979 GOA851977:GOA851983 GOE851977:GOE851979 GXW851977:GXW851983 GYA851977:GYA851979 HHS851977:HHS851983 HHW851977:HHW851979 HRO851977:HRO851983 HRS851977:HRS851979 IBK851977:IBK851983 IBO851977:IBO851979 ILG851977:ILG851983 ILK851977:ILK851979 IVC851977:IVC851983 IVG851977:IVG851979 JEY851977:JEY851983 JFC851977:JFC851979 JOU851977:JOU851983 JOY851977:JOY851979 JYQ851977:JYQ851983 JYU851977:JYU851979 KIM851977:KIM851983 KIQ851977:KIQ851979 KSI851977:KSI851983 KSM851977:KSM851979 LCE851977:LCE851983 LCI851977:LCI851979 LMA851977:LMA851983 LME851977:LME851979 LVW851977:LVW851983 LWA851977:LWA851979 MFS851977:MFS851983 MFW851977:MFW851979 MPO851977:MPO851983 MPS851977:MPS851979 MZK851977:MZK851983 MZO851977:MZO851979 NJG851977:NJG851983 NJK851977:NJK851979 NTC851977:NTC851983 NTG851977:NTG851979 OCY851977:OCY851983 ODC851977:ODC851979 OMU851977:OMU851983 OMY851977:OMY851979 OWQ851977:OWQ851983 OWU851977:OWU851979 PGM851977:PGM851983 PGQ851977:PGQ851979 PQI851977:PQI851983 PQM851977:PQM851979 QAE851977:QAE851983 QAI851977:QAI851979 QKA851977:QKA851983 QKE851977:QKE851979 QTW851977:QTW851983 QUA851977:QUA851979 RDS851977:RDS851983 RDW851977:RDW851979 RNO851977:RNO851983 RNS851977:RNS851979 RXK851977:RXK851983 RXO851977:RXO851979 SHG851977:SHG851983 SHK851977:SHK851979 SRC851977:SRC851983 SRG851977:SRG851979 TAY851977:TAY851983 TBC851977:TBC851979 TKU851977:TKU851983 TKY851977:TKY851979 TUQ851977:TUQ851983 TUU851977:TUU851979 UEM851977:UEM851983 UEQ851977:UEQ851979 UOI851977:UOI851983 UOM851977:UOM851979 UYE851977:UYE851983 UYI851977:UYI851979 VIA851977:VIA851983 VIE851977:VIE851979 VRW851977:VRW851983 VSA851977:VSA851979 WBS851977:WBS851983 WBW851977:WBW851979 WLO851977:WLO851983 WLS851977:WLS851979 WVK851977:WVK851983 WVO851977:WVO851979 C851986:C851991 IY851986:IY851991 SU851986:SU851991 ACQ851986:ACQ851991 AMM851986:AMM851991 AWI851986:AWI851991 BGE851986:BGE851991 BQA851986:BQA851991 BZW851986:BZW851991 CJS851986:CJS851991 CTO851986:CTO851991 DDK851986:DDK851991 DNG851986:DNG851991 DXC851986:DXC851991 EGY851986:EGY851991 EQU851986:EQU851991 FAQ851986:FAQ851991 FKM851986:FKM851991 FUI851986:FUI851991 GEE851986:GEE851991 GOA851986:GOA851991 GXW851986:GXW851991 HHS851986:HHS851991 HRO851986:HRO851991 IBK851986:IBK851991 ILG851986:ILG851991 IVC851986:IVC851991 JEY851986:JEY851991 JOU851986:JOU851991 JYQ851986:JYQ851991 KIM851986:KIM851991 KSI851986:KSI851991 LCE851986:LCE851991 LMA851986:LMA851991 LVW851986:LVW851991 MFS851986:MFS851991 MPO851986:MPO851991 MZK851986:MZK851991 NJG851986:NJG851991 NTC851986:NTC851991 OCY851986:OCY851991 OMU851986:OMU851991 OWQ851986:OWQ851991 PGM851986:PGM851991 PQI851986:PQI851991 QAE851986:QAE851991 QKA851986:QKA851991 QTW851986:QTW851991 RDS851986:RDS851991 RNO851986:RNO851991 RXK851986:RXK851991 SHG851986:SHG851991 SRC851986:SRC851991 TAY851986:TAY851991 TKU851986:TKU851991 TUQ851986:TUQ851991 UEM851986:UEM851991 UOI851986:UOI851991 UYE851986:UYE851991 VIA851986:VIA851991 VRW851986:VRW851991 WBS851986:WBS851991 WLO851986:WLO851991 WVK851986:WVK851991 C851994:C851996 IY851994:IY851996 SU851994:SU851996 ACQ851994:ACQ851996 AMM851994:AMM851996 AWI851994:AWI851996 BGE851994:BGE851996 BQA851994:BQA851996 BZW851994:BZW851996 CJS851994:CJS851996 CTO851994:CTO851996 DDK851994:DDK851996 DNG851994:DNG851996 DXC851994:DXC851996 EGY851994:EGY851996 EQU851994:EQU851996 FAQ851994:FAQ851996 FKM851994:FKM851996 FUI851994:FUI851996 GEE851994:GEE851996 GOA851994:GOA851996 GXW851994:GXW851996 HHS851994:HHS851996 HRO851994:HRO851996 IBK851994:IBK851996 ILG851994:ILG851996 IVC851994:IVC851996 JEY851994:JEY851996 JOU851994:JOU851996 JYQ851994:JYQ851996 KIM851994:KIM851996 KSI851994:KSI851996 LCE851994:LCE851996 LMA851994:LMA851996 LVW851994:LVW851996 MFS851994:MFS851996 MPO851994:MPO851996 MZK851994:MZK851996 NJG851994:NJG851996 NTC851994:NTC851996 OCY851994:OCY851996 OMU851994:OMU851996 OWQ851994:OWQ851996 PGM851994:PGM851996 PQI851994:PQI851996 QAE851994:QAE851996 QKA851994:QKA851996 QTW851994:QTW851996 RDS851994:RDS851996 RNO851994:RNO851996 RXK851994:RXK851996 SHG851994:SHG851996 SRC851994:SRC851996 TAY851994:TAY851996 TKU851994:TKU851996 TUQ851994:TUQ851996 UEM851994:UEM851996 UOI851994:UOI851996 UYE851994:UYE851996 VIA851994:VIA851996 VRW851994:VRW851996 WBS851994:WBS851996 WLO851994:WLO851996 WVK851994:WVK851996 C851999:C852005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C917513:C917519 G917513:G917515 IY917513:IY917519 JC917513:JC917515 SU917513:SU917519 SY917513:SY917515 ACQ917513:ACQ917519 ACU917513:ACU917515 AMM917513:AMM917519 AMQ917513:AMQ917515 AWI917513:AWI917519 AWM917513:AWM917515 BGE917513:BGE917519 BGI917513:BGI917515 BQA917513:BQA917519 BQE917513:BQE917515 BZW917513:BZW917519 CAA917513:CAA917515 CJS917513:CJS917519 CJW917513:CJW917515 CTO917513:CTO917519 CTS917513:CTS917515 DDK917513:DDK917519 DDO917513:DDO917515 DNG917513:DNG917519 DNK917513:DNK917515 DXC917513:DXC917519 DXG917513:DXG917515 EGY917513:EGY917519 EHC917513:EHC917515 EQU917513:EQU917519 EQY917513:EQY917515 FAQ917513:FAQ917519 FAU917513:FAU917515 FKM917513:FKM917519 FKQ917513:FKQ917515 FUI917513:FUI917519 FUM917513:FUM917515 GEE917513:GEE917519 GEI917513:GEI917515 GOA917513:GOA917519 GOE917513:GOE917515 GXW917513:GXW917519 GYA917513:GYA917515 HHS917513:HHS917519 HHW917513:HHW917515 HRO917513:HRO917519 HRS917513:HRS917515 IBK917513:IBK917519 IBO917513:IBO917515 ILG917513:ILG917519 ILK917513:ILK917515 IVC917513:IVC917519 IVG917513:IVG917515 JEY917513:JEY917519 JFC917513:JFC917515 JOU917513:JOU917519 JOY917513:JOY917515 JYQ917513:JYQ917519 JYU917513:JYU917515 KIM917513:KIM917519 KIQ917513:KIQ917515 KSI917513:KSI917519 KSM917513:KSM917515 LCE917513:LCE917519 LCI917513:LCI917515 LMA917513:LMA917519 LME917513:LME917515 LVW917513:LVW917519 LWA917513:LWA917515 MFS917513:MFS917519 MFW917513:MFW917515 MPO917513:MPO917519 MPS917513:MPS917515 MZK917513:MZK917519 MZO917513:MZO917515 NJG917513:NJG917519 NJK917513:NJK917515 NTC917513:NTC917519 NTG917513:NTG917515 OCY917513:OCY917519 ODC917513:ODC917515 OMU917513:OMU917519 OMY917513:OMY917515 OWQ917513:OWQ917519 OWU917513:OWU917515 PGM917513:PGM917519 PGQ917513:PGQ917515 PQI917513:PQI917519 PQM917513:PQM917515 QAE917513:QAE917519 QAI917513:QAI917515 QKA917513:QKA917519 QKE917513:QKE917515 QTW917513:QTW917519 QUA917513:QUA917515 RDS917513:RDS917519 RDW917513:RDW917515 RNO917513:RNO917519 RNS917513:RNS917515 RXK917513:RXK917519 RXO917513:RXO917515 SHG917513:SHG917519 SHK917513:SHK917515 SRC917513:SRC917519 SRG917513:SRG917515 TAY917513:TAY917519 TBC917513:TBC917515 TKU917513:TKU917519 TKY917513:TKY917515 TUQ917513:TUQ917519 TUU917513:TUU917515 UEM917513:UEM917519 UEQ917513:UEQ917515 UOI917513:UOI917519 UOM917513:UOM917515 UYE917513:UYE917519 UYI917513:UYI917515 VIA917513:VIA917519 VIE917513:VIE917515 VRW917513:VRW917519 VSA917513:VSA917515 WBS917513:WBS917519 WBW917513:WBW917515 WLO917513:WLO917519 WLS917513:WLS917515 WVK917513:WVK917519 WVO917513:WVO917515 C917522:C917527 IY917522:IY917527 SU917522:SU917527 ACQ917522:ACQ917527 AMM917522:AMM917527 AWI917522:AWI917527 BGE917522:BGE917527 BQA917522:BQA917527 BZW917522:BZW917527 CJS917522:CJS917527 CTO917522:CTO917527 DDK917522:DDK917527 DNG917522:DNG917527 DXC917522:DXC917527 EGY917522:EGY917527 EQU917522:EQU917527 FAQ917522:FAQ917527 FKM917522:FKM917527 FUI917522:FUI917527 GEE917522:GEE917527 GOA917522:GOA917527 GXW917522:GXW917527 HHS917522:HHS917527 HRO917522:HRO917527 IBK917522:IBK917527 ILG917522:ILG917527 IVC917522:IVC917527 JEY917522:JEY917527 JOU917522:JOU917527 JYQ917522:JYQ917527 KIM917522:KIM917527 KSI917522:KSI917527 LCE917522:LCE917527 LMA917522:LMA917527 LVW917522:LVW917527 MFS917522:MFS917527 MPO917522:MPO917527 MZK917522:MZK917527 NJG917522:NJG917527 NTC917522:NTC917527 OCY917522:OCY917527 OMU917522:OMU917527 OWQ917522:OWQ917527 PGM917522:PGM917527 PQI917522:PQI917527 QAE917522:QAE917527 QKA917522:QKA917527 QTW917522:QTW917527 RDS917522:RDS917527 RNO917522:RNO917527 RXK917522:RXK917527 SHG917522:SHG917527 SRC917522:SRC917527 TAY917522:TAY917527 TKU917522:TKU917527 TUQ917522:TUQ917527 UEM917522:UEM917527 UOI917522:UOI917527 UYE917522:UYE917527 VIA917522:VIA917527 VRW917522:VRW917527 WBS917522:WBS917527 WLO917522:WLO917527 WVK917522:WVK917527 C917530:C917532 IY917530:IY917532 SU917530:SU917532 ACQ917530:ACQ917532 AMM917530:AMM917532 AWI917530:AWI917532 BGE917530:BGE917532 BQA917530:BQA917532 BZW917530:BZW917532 CJS917530:CJS917532 CTO917530:CTO917532 DDK917530:DDK917532 DNG917530:DNG917532 DXC917530:DXC917532 EGY917530:EGY917532 EQU917530:EQU917532 FAQ917530:FAQ917532 FKM917530:FKM917532 FUI917530:FUI917532 GEE917530:GEE917532 GOA917530:GOA917532 GXW917530:GXW917532 HHS917530:HHS917532 HRO917530:HRO917532 IBK917530:IBK917532 ILG917530:ILG917532 IVC917530:IVC917532 JEY917530:JEY917532 JOU917530:JOU917532 JYQ917530:JYQ917532 KIM917530:KIM917532 KSI917530:KSI917532 LCE917530:LCE917532 LMA917530:LMA917532 LVW917530:LVW917532 MFS917530:MFS917532 MPO917530:MPO917532 MZK917530:MZK917532 NJG917530:NJG917532 NTC917530:NTC917532 OCY917530:OCY917532 OMU917530:OMU917532 OWQ917530:OWQ917532 PGM917530:PGM917532 PQI917530:PQI917532 QAE917530:QAE917532 QKA917530:QKA917532 QTW917530:QTW917532 RDS917530:RDS917532 RNO917530:RNO917532 RXK917530:RXK917532 SHG917530:SHG917532 SRC917530:SRC917532 TAY917530:TAY917532 TKU917530:TKU917532 TUQ917530:TUQ917532 UEM917530:UEM917532 UOI917530:UOI917532 UYE917530:UYE917532 VIA917530:VIA917532 VRW917530:VRW917532 WBS917530:WBS917532 WLO917530:WLO917532 WVK917530:WVK917532 C917535:C917541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C983049:C983055 G983049:G983051 IY983049:IY983055 JC983049:JC983051 SU983049:SU983055 SY983049:SY983051 ACQ983049:ACQ983055 ACU983049:ACU983051 AMM983049:AMM983055 AMQ983049:AMQ983051 AWI983049:AWI983055 AWM983049:AWM983051 BGE983049:BGE983055 BGI983049:BGI983051 BQA983049:BQA983055 BQE983049:BQE983051 BZW983049:BZW983055 CAA983049:CAA983051 CJS983049:CJS983055 CJW983049:CJW983051 CTO983049:CTO983055 CTS983049:CTS983051 DDK983049:DDK983055 DDO983049:DDO983051 DNG983049:DNG983055 DNK983049:DNK983051 DXC983049:DXC983055 DXG983049:DXG983051 EGY983049:EGY983055 EHC983049:EHC983051 EQU983049:EQU983055 EQY983049:EQY983051 FAQ983049:FAQ983055 FAU983049:FAU983051 FKM983049:FKM983055 FKQ983049:FKQ983051 FUI983049:FUI983055 FUM983049:FUM983051 GEE983049:GEE983055 GEI983049:GEI983051 GOA983049:GOA983055 GOE983049:GOE983051 GXW983049:GXW983055 GYA983049:GYA983051 HHS983049:HHS983055 HHW983049:HHW983051 HRO983049:HRO983055 HRS983049:HRS983051 IBK983049:IBK983055 IBO983049:IBO983051 ILG983049:ILG983055 ILK983049:ILK983051 IVC983049:IVC983055 IVG983049:IVG983051 JEY983049:JEY983055 JFC983049:JFC983051 JOU983049:JOU983055 JOY983049:JOY983051 JYQ983049:JYQ983055 JYU983049:JYU983051 KIM983049:KIM983055 KIQ983049:KIQ983051 KSI983049:KSI983055 KSM983049:KSM983051 LCE983049:LCE983055 LCI983049:LCI983051 LMA983049:LMA983055 LME983049:LME983051 LVW983049:LVW983055 LWA983049:LWA983051 MFS983049:MFS983055 MFW983049:MFW983051 MPO983049:MPO983055 MPS983049:MPS983051 MZK983049:MZK983055 MZO983049:MZO983051 NJG983049:NJG983055 NJK983049:NJK983051 NTC983049:NTC983055 NTG983049:NTG983051 OCY983049:OCY983055 ODC983049:ODC983051 OMU983049:OMU983055 OMY983049:OMY983051 OWQ983049:OWQ983055 OWU983049:OWU983051 PGM983049:PGM983055 PGQ983049:PGQ983051 PQI983049:PQI983055 PQM983049:PQM983051 QAE983049:QAE983055 QAI983049:QAI983051 QKA983049:QKA983055 QKE983049:QKE983051 QTW983049:QTW983055 QUA983049:QUA983051 RDS983049:RDS983055 RDW983049:RDW983051 RNO983049:RNO983055 RNS983049:RNS983051 RXK983049:RXK983055 RXO983049:RXO983051 SHG983049:SHG983055 SHK983049:SHK983051 SRC983049:SRC983055 SRG983049:SRG983051 TAY983049:TAY983055 TBC983049:TBC983051 TKU983049:TKU983055 TKY983049:TKY983051 TUQ983049:TUQ983055 TUU983049:TUU983051 UEM983049:UEM983055 UEQ983049:UEQ983051 UOI983049:UOI983055 UOM983049:UOM983051 UYE983049:UYE983055 UYI983049:UYI983051 VIA983049:VIA983055 VIE983049:VIE983051 VRW983049:VRW983055 VSA983049:VSA983051 WBS983049:WBS983055 WBW983049:WBW983051 WLO983049:WLO983055 WLS983049:WLS983051 WVK983049:WVK983055 WVO983049:WVO983051 C983058:C983063 IY983058:IY983063 SU983058:SU983063 ACQ983058:ACQ983063 AMM983058:AMM983063 AWI983058:AWI983063 BGE983058:BGE983063 BQA983058:BQA983063 BZW983058:BZW983063 CJS983058:CJS983063 CTO983058:CTO983063 DDK983058:DDK983063 DNG983058:DNG983063 DXC983058:DXC983063 EGY983058:EGY983063 EQU983058:EQU983063 FAQ983058:FAQ983063 FKM983058:FKM983063 FUI983058:FUI983063 GEE983058:GEE983063 GOA983058:GOA983063 GXW983058:GXW983063 HHS983058:HHS983063 HRO983058:HRO983063 IBK983058:IBK983063 ILG983058:ILG983063 IVC983058:IVC983063 JEY983058:JEY983063 JOU983058:JOU983063 JYQ983058:JYQ983063 KIM983058:KIM983063 KSI983058:KSI983063 LCE983058:LCE983063 LMA983058:LMA983063 LVW983058:LVW983063 MFS983058:MFS983063 MPO983058:MPO983063 MZK983058:MZK983063 NJG983058:NJG983063 NTC983058:NTC983063 OCY983058:OCY983063 OMU983058:OMU983063 OWQ983058:OWQ983063 PGM983058:PGM983063 PQI983058:PQI983063 QAE983058:QAE983063 QKA983058:QKA983063 QTW983058:QTW983063 RDS983058:RDS983063 RNO983058:RNO983063 RXK983058:RXK983063 SHG983058:SHG983063 SRC983058:SRC983063 TAY983058:TAY983063 TKU983058:TKU983063 TUQ983058:TUQ983063 UEM983058:UEM983063 UOI983058:UOI983063 UYE983058:UYE983063 VIA983058:VIA983063 VRW983058:VRW983063 WBS983058:WBS983063 WLO983058:WLO983063 WVK983058:WVK983063 C983066:C983068 IY983066:IY983068 SU983066:SU983068 ACQ983066:ACQ983068 AMM983066:AMM983068 AWI983066:AWI983068 BGE983066:BGE983068 BQA983066:BQA983068 BZW983066:BZW983068 CJS983066:CJS983068 CTO983066:CTO983068 DDK983066:DDK983068 DNG983066:DNG983068 DXC983066:DXC983068 EGY983066:EGY983068 EQU983066:EQU983068 FAQ983066:FAQ983068 FKM983066:FKM983068 FUI983066:FUI983068 GEE983066:GEE983068 GOA983066:GOA983068 GXW983066:GXW983068 HHS983066:HHS983068 HRO983066:HRO983068 IBK983066:IBK983068 ILG983066:ILG983068 IVC983066:IVC983068 JEY983066:JEY983068 JOU983066:JOU983068 JYQ983066:JYQ983068 KIM983066:KIM983068 KSI983066:KSI983068 LCE983066:LCE983068 LMA983066:LMA983068 LVW983066:LVW983068 MFS983066:MFS983068 MPO983066:MPO983068 MZK983066:MZK983068 NJG983066:NJG983068 NTC983066:NTC983068 OCY983066:OCY983068 OMU983066:OMU983068 OWQ983066:OWQ983068 PGM983066:PGM983068 PQI983066:PQI983068 QAE983066:QAE983068 QKA983066:QKA983068 QTW983066:QTW983068 RDS983066:RDS983068 RNO983066:RNO983068 RXK983066:RXK983068 SHG983066:SHG983068 SRC983066:SRC983068 TAY983066:TAY983068 TKU983066:TKU983068 TUQ983066:TUQ983068 UEM983066:UEM983068 UOI983066:UOI983068 UYE983066:UYE983068 VIA983066:VIA983068 VRW983066:VRW983068 WBS983066:WBS983068 WLO983066:WLO983068 WVK983066:WVK983068 C983071:C983077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formula1>0</formula1>
      <formula2>999999999999</formula2>
    </dataValidation>
  </dataValidations>
  <printOptions horizontalCentered="1"/>
  <pageMargins left="0.39370078740157499" right="0.39370078740157499" top="0.78740157480314998" bottom="0.39370078740157499" header="0.511811023622047" footer="0.196850393700787"/>
  <pageSetup paperSize="9" scale="61" fitToHeight="3"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5"/>
  <sheetViews>
    <sheetView showGridLines="0" topLeftCell="A61" zoomScale="80" zoomScaleNormal="80" workbookViewId="0">
      <selection activeCell="G67" sqref="G67"/>
    </sheetView>
  </sheetViews>
  <sheetFormatPr defaultColWidth="9.33203125" defaultRowHeight="11.25" x14ac:dyDescent="0.2"/>
  <cols>
    <col min="1" max="1" width="65.6640625" style="1008" customWidth="1"/>
    <col min="2" max="2" width="10.6640625" style="1013" customWidth="1"/>
    <col min="3" max="3" width="20.6640625" style="1008" customWidth="1"/>
    <col min="4" max="4" width="3.33203125" style="1008" customWidth="1"/>
    <col min="5" max="5" width="65.6640625" style="1008" customWidth="1"/>
    <col min="6" max="6" width="10.6640625" style="1008" customWidth="1"/>
    <col min="7" max="7" width="20.6640625" style="1008" customWidth="1"/>
    <col min="8" max="8" width="73.6640625" style="1008" customWidth="1"/>
    <col min="9" max="10" width="9.33203125" style="1008"/>
    <col min="11" max="11" width="23.33203125" style="1008" customWidth="1"/>
    <col min="12" max="14" width="9.33203125" style="1008"/>
    <col min="15" max="17" width="14.1640625" style="1012" hidden="1" customWidth="1"/>
    <col min="18" max="18" width="14.1640625" style="1011" hidden="1" customWidth="1"/>
    <col min="19" max="19" width="9.33203125" style="1011" hidden="1" customWidth="1"/>
    <col min="20" max="22" width="14.1640625" style="1012" hidden="1" customWidth="1"/>
    <col min="23" max="23" width="14.1640625" style="1011" hidden="1" customWidth="1"/>
    <col min="24" max="255" width="9.33203125" style="1008"/>
    <col min="256" max="256" width="65.6640625" style="1008" customWidth="1"/>
    <col min="257" max="257" width="10.6640625" style="1008" customWidth="1"/>
    <col min="258" max="258" width="20.6640625" style="1008" customWidth="1"/>
    <col min="259" max="259" width="3.33203125" style="1008" customWidth="1"/>
    <col min="260" max="260" width="65.6640625" style="1008" customWidth="1"/>
    <col min="261" max="261" width="10.6640625" style="1008" customWidth="1"/>
    <col min="262" max="262" width="20.6640625" style="1008" customWidth="1"/>
    <col min="263" max="263" width="73.6640625" style="1008" customWidth="1"/>
    <col min="264" max="265" width="9.33203125" style="1008"/>
    <col min="266" max="266" width="23.33203125" style="1008" customWidth="1"/>
    <col min="267" max="269" width="9.33203125" style="1008"/>
    <col min="270" max="273" width="14.1640625" style="1008" customWidth="1"/>
    <col min="274" max="274" width="9.33203125" style="1008"/>
    <col min="275" max="278" width="14.1640625" style="1008" customWidth="1"/>
    <col min="279" max="511" width="9.33203125" style="1008"/>
    <col min="512" max="512" width="65.6640625" style="1008" customWidth="1"/>
    <col min="513" max="513" width="10.6640625" style="1008" customWidth="1"/>
    <col min="514" max="514" width="20.6640625" style="1008" customWidth="1"/>
    <col min="515" max="515" width="3.33203125" style="1008" customWidth="1"/>
    <col min="516" max="516" width="65.6640625" style="1008" customWidth="1"/>
    <col min="517" max="517" width="10.6640625" style="1008" customWidth="1"/>
    <col min="518" max="518" width="20.6640625" style="1008" customWidth="1"/>
    <col min="519" max="519" width="73.6640625" style="1008" customWidth="1"/>
    <col min="520" max="521" width="9.33203125" style="1008"/>
    <col min="522" max="522" width="23.33203125" style="1008" customWidth="1"/>
    <col min="523" max="525" width="9.33203125" style="1008"/>
    <col min="526" max="529" width="14.1640625" style="1008" customWidth="1"/>
    <col min="530" max="530" width="9.33203125" style="1008"/>
    <col min="531" max="534" width="14.1640625" style="1008" customWidth="1"/>
    <col min="535" max="767" width="9.33203125" style="1008"/>
    <col min="768" max="768" width="65.6640625" style="1008" customWidth="1"/>
    <col min="769" max="769" width="10.6640625" style="1008" customWidth="1"/>
    <col min="770" max="770" width="20.6640625" style="1008" customWidth="1"/>
    <col min="771" max="771" width="3.33203125" style="1008" customWidth="1"/>
    <col min="772" max="772" width="65.6640625" style="1008" customWidth="1"/>
    <col min="773" max="773" width="10.6640625" style="1008" customWidth="1"/>
    <col min="774" max="774" width="20.6640625" style="1008" customWidth="1"/>
    <col min="775" max="775" width="73.6640625" style="1008" customWidth="1"/>
    <col min="776" max="777" width="9.33203125" style="1008"/>
    <col min="778" max="778" width="23.33203125" style="1008" customWidth="1"/>
    <col min="779" max="781" width="9.33203125" style="1008"/>
    <col min="782" max="785" width="14.1640625" style="1008" customWidth="1"/>
    <col min="786" max="786" width="9.33203125" style="1008"/>
    <col min="787" max="790" width="14.1640625" style="1008" customWidth="1"/>
    <col min="791" max="1023" width="9.33203125" style="1008"/>
    <col min="1024" max="1024" width="65.6640625" style="1008" customWidth="1"/>
    <col min="1025" max="1025" width="10.6640625" style="1008" customWidth="1"/>
    <col min="1026" max="1026" width="20.6640625" style="1008" customWidth="1"/>
    <col min="1027" max="1027" width="3.33203125" style="1008" customWidth="1"/>
    <col min="1028" max="1028" width="65.6640625" style="1008" customWidth="1"/>
    <col min="1029" max="1029" width="10.6640625" style="1008" customWidth="1"/>
    <col min="1030" max="1030" width="20.6640625" style="1008" customWidth="1"/>
    <col min="1031" max="1031" width="73.6640625" style="1008" customWidth="1"/>
    <col min="1032" max="1033" width="9.33203125" style="1008"/>
    <col min="1034" max="1034" width="23.33203125" style="1008" customWidth="1"/>
    <col min="1035" max="1037" width="9.33203125" style="1008"/>
    <col min="1038" max="1041" width="14.1640625" style="1008" customWidth="1"/>
    <col min="1042" max="1042" width="9.33203125" style="1008"/>
    <col min="1043" max="1046" width="14.1640625" style="1008" customWidth="1"/>
    <col min="1047" max="1279" width="9.33203125" style="1008"/>
    <col min="1280" max="1280" width="65.6640625" style="1008" customWidth="1"/>
    <col min="1281" max="1281" width="10.6640625" style="1008" customWidth="1"/>
    <col min="1282" max="1282" width="20.6640625" style="1008" customWidth="1"/>
    <col min="1283" max="1283" width="3.33203125" style="1008" customWidth="1"/>
    <col min="1284" max="1284" width="65.6640625" style="1008" customWidth="1"/>
    <col min="1285" max="1285" width="10.6640625" style="1008" customWidth="1"/>
    <col min="1286" max="1286" width="20.6640625" style="1008" customWidth="1"/>
    <col min="1287" max="1287" width="73.6640625" style="1008" customWidth="1"/>
    <col min="1288" max="1289" width="9.33203125" style="1008"/>
    <col min="1290" max="1290" width="23.33203125" style="1008" customWidth="1"/>
    <col min="1291" max="1293" width="9.33203125" style="1008"/>
    <col min="1294" max="1297" width="14.1640625" style="1008" customWidth="1"/>
    <col min="1298" max="1298" width="9.33203125" style="1008"/>
    <col min="1299" max="1302" width="14.1640625" style="1008" customWidth="1"/>
    <col min="1303" max="1535" width="9.33203125" style="1008"/>
    <col min="1536" max="1536" width="65.6640625" style="1008" customWidth="1"/>
    <col min="1537" max="1537" width="10.6640625" style="1008" customWidth="1"/>
    <col min="1538" max="1538" width="20.6640625" style="1008" customWidth="1"/>
    <col min="1539" max="1539" width="3.33203125" style="1008" customWidth="1"/>
    <col min="1540" max="1540" width="65.6640625" style="1008" customWidth="1"/>
    <col min="1541" max="1541" width="10.6640625" style="1008" customWidth="1"/>
    <col min="1542" max="1542" width="20.6640625" style="1008" customWidth="1"/>
    <col min="1543" max="1543" width="73.6640625" style="1008" customWidth="1"/>
    <col min="1544" max="1545" width="9.33203125" style="1008"/>
    <col min="1546" max="1546" width="23.33203125" style="1008" customWidth="1"/>
    <col min="1547" max="1549" width="9.33203125" style="1008"/>
    <col min="1550" max="1553" width="14.1640625" style="1008" customWidth="1"/>
    <col min="1554" max="1554" width="9.33203125" style="1008"/>
    <col min="1555" max="1558" width="14.1640625" style="1008" customWidth="1"/>
    <col min="1559" max="1791" width="9.33203125" style="1008"/>
    <col min="1792" max="1792" width="65.6640625" style="1008" customWidth="1"/>
    <col min="1793" max="1793" width="10.6640625" style="1008" customWidth="1"/>
    <col min="1794" max="1794" width="20.6640625" style="1008" customWidth="1"/>
    <col min="1795" max="1795" width="3.33203125" style="1008" customWidth="1"/>
    <col min="1796" max="1796" width="65.6640625" style="1008" customWidth="1"/>
    <col min="1797" max="1797" width="10.6640625" style="1008" customWidth="1"/>
    <col min="1798" max="1798" width="20.6640625" style="1008" customWidth="1"/>
    <col min="1799" max="1799" width="73.6640625" style="1008" customWidth="1"/>
    <col min="1800" max="1801" width="9.33203125" style="1008"/>
    <col min="1802" max="1802" width="23.33203125" style="1008" customWidth="1"/>
    <col min="1803" max="1805" width="9.33203125" style="1008"/>
    <col min="1806" max="1809" width="14.1640625" style="1008" customWidth="1"/>
    <col min="1810" max="1810" width="9.33203125" style="1008"/>
    <col min="1811" max="1814" width="14.1640625" style="1008" customWidth="1"/>
    <col min="1815" max="2047" width="9.33203125" style="1008"/>
    <col min="2048" max="2048" width="65.6640625" style="1008" customWidth="1"/>
    <col min="2049" max="2049" width="10.6640625" style="1008" customWidth="1"/>
    <col min="2050" max="2050" width="20.6640625" style="1008" customWidth="1"/>
    <col min="2051" max="2051" width="3.33203125" style="1008" customWidth="1"/>
    <col min="2052" max="2052" width="65.6640625" style="1008" customWidth="1"/>
    <col min="2053" max="2053" width="10.6640625" style="1008" customWidth="1"/>
    <col min="2054" max="2054" width="20.6640625" style="1008" customWidth="1"/>
    <col min="2055" max="2055" width="73.6640625" style="1008" customWidth="1"/>
    <col min="2056" max="2057" width="9.33203125" style="1008"/>
    <col min="2058" max="2058" width="23.33203125" style="1008" customWidth="1"/>
    <col min="2059" max="2061" width="9.33203125" style="1008"/>
    <col min="2062" max="2065" width="14.1640625" style="1008" customWidth="1"/>
    <col min="2066" max="2066" width="9.33203125" style="1008"/>
    <col min="2067" max="2070" width="14.1640625" style="1008" customWidth="1"/>
    <col min="2071" max="2303" width="9.33203125" style="1008"/>
    <col min="2304" max="2304" width="65.6640625" style="1008" customWidth="1"/>
    <col min="2305" max="2305" width="10.6640625" style="1008" customWidth="1"/>
    <col min="2306" max="2306" width="20.6640625" style="1008" customWidth="1"/>
    <col min="2307" max="2307" width="3.33203125" style="1008" customWidth="1"/>
    <col min="2308" max="2308" width="65.6640625" style="1008" customWidth="1"/>
    <col min="2309" max="2309" width="10.6640625" style="1008" customWidth="1"/>
    <col min="2310" max="2310" width="20.6640625" style="1008" customWidth="1"/>
    <col min="2311" max="2311" width="73.6640625" style="1008" customWidth="1"/>
    <col min="2312" max="2313" width="9.33203125" style="1008"/>
    <col min="2314" max="2314" width="23.33203125" style="1008" customWidth="1"/>
    <col min="2315" max="2317" width="9.33203125" style="1008"/>
    <col min="2318" max="2321" width="14.1640625" style="1008" customWidth="1"/>
    <col min="2322" max="2322" width="9.33203125" style="1008"/>
    <col min="2323" max="2326" width="14.1640625" style="1008" customWidth="1"/>
    <col min="2327" max="2559" width="9.33203125" style="1008"/>
    <col min="2560" max="2560" width="65.6640625" style="1008" customWidth="1"/>
    <col min="2561" max="2561" width="10.6640625" style="1008" customWidth="1"/>
    <col min="2562" max="2562" width="20.6640625" style="1008" customWidth="1"/>
    <col min="2563" max="2563" width="3.33203125" style="1008" customWidth="1"/>
    <col min="2564" max="2564" width="65.6640625" style="1008" customWidth="1"/>
    <col min="2565" max="2565" width="10.6640625" style="1008" customWidth="1"/>
    <col min="2566" max="2566" width="20.6640625" style="1008" customWidth="1"/>
    <col min="2567" max="2567" width="73.6640625" style="1008" customWidth="1"/>
    <col min="2568" max="2569" width="9.33203125" style="1008"/>
    <col min="2570" max="2570" width="23.33203125" style="1008" customWidth="1"/>
    <col min="2571" max="2573" width="9.33203125" style="1008"/>
    <col min="2574" max="2577" width="14.1640625" style="1008" customWidth="1"/>
    <col min="2578" max="2578" width="9.33203125" style="1008"/>
    <col min="2579" max="2582" width="14.1640625" style="1008" customWidth="1"/>
    <col min="2583" max="2815" width="9.33203125" style="1008"/>
    <col min="2816" max="2816" width="65.6640625" style="1008" customWidth="1"/>
    <col min="2817" max="2817" width="10.6640625" style="1008" customWidth="1"/>
    <col min="2818" max="2818" width="20.6640625" style="1008" customWidth="1"/>
    <col min="2819" max="2819" width="3.33203125" style="1008" customWidth="1"/>
    <col min="2820" max="2820" width="65.6640625" style="1008" customWidth="1"/>
    <col min="2821" max="2821" width="10.6640625" style="1008" customWidth="1"/>
    <col min="2822" max="2822" width="20.6640625" style="1008" customWidth="1"/>
    <col min="2823" max="2823" width="73.6640625" style="1008" customWidth="1"/>
    <col min="2824" max="2825" width="9.33203125" style="1008"/>
    <col min="2826" max="2826" width="23.33203125" style="1008" customWidth="1"/>
    <col min="2827" max="2829" width="9.33203125" style="1008"/>
    <col min="2830" max="2833" width="14.1640625" style="1008" customWidth="1"/>
    <col min="2834" max="2834" width="9.33203125" style="1008"/>
    <col min="2835" max="2838" width="14.1640625" style="1008" customWidth="1"/>
    <col min="2839" max="3071" width="9.33203125" style="1008"/>
    <col min="3072" max="3072" width="65.6640625" style="1008" customWidth="1"/>
    <col min="3073" max="3073" width="10.6640625" style="1008" customWidth="1"/>
    <col min="3074" max="3074" width="20.6640625" style="1008" customWidth="1"/>
    <col min="3075" max="3075" width="3.33203125" style="1008" customWidth="1"/>
    <col min="3076" max="3076" width="65.6640625" style="1008" customWidth="1"/>
    <col min="3077" max="3077" width="10.6640625" style="1008" customWidth="1"/>
    <col min="3078" max="3078" width="20.6640625" style="1008" customWidth="1"/>
    <col min="3079" max="3079" width="73.6640625" style="1008" customWidth="1"/>
    <col min="3080" max="3081" width="9.33203125" style="1008"/>
    <col min="3082" max="3082" width="23.33203125" style="1008" customWidth="1"/>
    <col min="3083" max="3085" width="9.33203125" style="1008"/>
    <col min="3086" max="3089" width="14.1640625" style="1008" customWidth="1"/>
    <col min="3090" max="3090" width="9.33203125" style="1008"/>
    <col min="3091" max="3094" width="14.1640625" style="1008" customWidth="1"/>
    <col min="3095" max="3327" width="9.33203125" style="1008"/>
    <col min="3328" max="3328" width="65.6640625" style="1008" customWidth="1"/>
    <col min="3329" max="3329" width="10.6640625" style="1008" customWidth="1"/>
    <col min="3330" max="3330" width="20.6640625" style="1008" customWidth="1"/>
    <col min="3331" max="3331" width="3.33203125" style="1008" customWidth="1"/>
    <col min="3332" max="3332" width="65.6640625" style="1008" customWidth="1"/>
    <col min="3333" max="3333" width="10.6640625" style="1008" customWidth="1"/>
    <col min="3334" max="3334" width="20.6640625" style="1008" customWidth="1"/>
    <col min="3335" max="3335" width="73.6640625" style="1008" customWidth="1"/>
    <col min="3336" max="3337" width="9.33203125" style="1008"/>
    <col min="3338" max="3338" width="23.33203125" style="1008" customWidth="1"/>
    <col min="3339" max="3341" width="9.33203125" style="1008"/>
    <col min="3342" max="3345" width="14.1640625" style="1008" customWidth="1"/>
    <col min="3346" max="3346" width="9.33203125" style="1008"/>
    <col min="3347" max="3350" width="14.1640625" style="1008" customWidth="1"/>
    <col min="3351" max="3583" width="9.33203125" style="1008"/>
    <col min="3584" max="3584" width="65.6640625" style="1008" customWidth="1"/>
    <col min="3585" max="3585" width="10.6640625" style="1008" customWidth="1"/>
    <col min="3586" max="3586" width="20.6640625" style="1008" customWidth="1"/>
    <col min="3587" max="3587" width="3.33203125" style="1008" customWidth="1"/>
    <col min="3588" max="3588" width="65.6640625" style="1008" customWidth="1"/>
    <col min="3589" max="3589" width="10.6640625" style="1008" customWidth="1"/>
    <col min="3590" max="3590" width="20.6640625" style="1008" customWidth="1"/>
    <col min="3591" max="3591" width="73.6640625" style="1008" customWidth="1"/>
    <col min="3592" max="3593" width="9.33203125" style="1008"/>
    <col min="3594" max="3594" width="23.33203125" style="1008" customWidth="1"/>
    <col min="3595" max="3597" width="9.33203125" style="1008"/>
    <col min="3598" max="3601" width="14.1640625" style="1008" customWidth="1"/>
    <col min="3602" max="3602" width="9.33203125" style="1008"/>
    <col min="3603" max="3606" width="14.1640625" style="1008" customWidth="1"/>
    <col min="3607" max="3839" width="9.33203125" style="1008"/>
    <col min="3840" max="3840" width="65.6640625" style="1008" customWidth="1"/>
    <col min="3841" max="3841" width="10.6640625" style="1008" customWidth="1"/>
    <col min="3842" max="3842" width="20.6640625" style="1008" customWidth="1"/>
    <col min="3843" max="3843" width="3.33203125" style="1008" customWidth="1"/>
    <col min="3844" max="3844" width="65.6640625" style="1008" customWidth="1"/>
    <col min="3845" max="3845" width="10.6640625" style="1008" customWidth="1"/>
    <col min="3846" max="3846" width="20.6640625" style="1008" customWidth="1"/>
    <col min="3847" max="3847" width="73.6640625" style="1008" customWidth="1"/>
    <col min="3848" max="3849" width="9.33203125" style="1008"/>
    <col min="3850" max="3850" width="23.33203125" style="1008" customWidth="1"/>
    <col min="3851" max="3853" width="9.33203125" style="1008"/>
    <col min="3854" max="3857" width="14.1640625" style="1008" customWidth="1"/>
    <col min="3858" max="3858" width="9.33203125" style="1008"/>
    <col min="3859" max="3862" width="14.1640625" style="1008" customWidth="1"/>
    <col min="3863" max="4095" width="9.33203125" style="1008"/>
    <col min="4096" max="4096" width="65.6640625" style="1008" customWidth="1"/>
    <col min="4097" max="4097" width="10.6640625" style="1008" customWidth="1"/>
    <col min="4098" max="4098" width="20.6640625" style="1008" customWidth="1"/>
    <col min="4099" max="4099" width="3.33203125" style="1008" customWidth="1"/>
    <col min="4100" max="4100" width="65.6640625" style="1008" customWidth="1"/>
    <col min="4101" max="4101" width="10.6640625" style="1008" customWidth="1"/>
    <col min="4102" max="4102" width="20.6640625" style="1008" customWidth="1"/>
    <col min="4103" max="4103" width="73.6640625" style="1008" customWidth="1"/>
    <col min="4104" max="4105" width="9.33203125" style="1008"/>
    <col min="4106" max="4106" width="23.33203125" style="1008" customWidth="1"/>
    <col min="4107" max="4109" width="9.33203125" style="1008"/>
    <col min="4110" max="4113" width="14.1640625" style="1008" customWidth="1"/>
    <col min="4114" max="4114" width="9.33203125" style="1008"/>
    <col min="4115" max="4118" width="14.1640625" style="1008" customWidth="1"/>
    <col min="4119" max="4351" width="9.33203125" style="1008"/>
    <col min="4352" max="4352" width="65.6640625" style="1008" customWidth="1"/>
    <col min="4353" max="4353" width="10.6640625" style="1008" customWidth="1"/>
    <col min="4354" max="4354" width="20.6640625" style="1008" customWidth="1"/>
    <col min="4355" max="4355" width="3.33203125" style="1008" customWidth="1"/>
    <col min="4356" max="4356" width="65.6640625" style="1008" customWidth="1"/>
    <col min="4357" max="4357" width="10.6640625" style="1008" customWidth="1"/>
    <col min="4358" max="4358" width="20.6640625" style="1008" customWidth="1"/>
    <col min="4359" max="4359" width="73.6640625" style="1008" customWidth="1"/>
    <col min="4360" max="4361" width="9.33203125" style="1008"/>
    <col min="4362" max="4362" width="23.33203125" style="1008" customWidth="1"/>
    <col min="4363" max="4365" width="9.33203125" style="1008"/>
    <col min="4366" max="4369" width="14.1640625" style="1008" customWidth="1"/>
    <col min="4370" max="4370" width="9.33203125" style="1008"/>
    <col min="4371" max="4374" width="14.1640625" style="1008" customWidth="1"/>
    <col min="4375" max="4607" width="9.33203125" style="1008"/>
    <col min="4608" max="4608" width="65.6640625" style="1008" customWidth="1"/>
    <col min="4609" max="4609" width="10.6640625" style="1008" customWidth="1"/>
    <col min="4610" max="4610" width="20.6640625" style="1008" customWidth="1"/>
    <col min="4611" max="4611" width="3.33203125" style="1008" customWidth="1"/>
    <col min="4612" max="4612" width="65.6640625" style="1008" customWidth="1"/>
    <col min="4613" max="4613" width="10.6640625" style="1008" customWidth="1"/>
    <col min="4614" max="4614" width="20.6640625" style="1008" customWidth="1"/>
    <col min="4615" max="4615" width="73.6640625" style="1008" customWidth="1"/>
    <col min="4616" max="4617" width="9.33203125" style="1008"/>
    <col min="4618" max="4618" width="23.33203125" style="1008" customWidth="1"/>
    <col min="4619" max="4621" width="9.33203125" style="1008"/>
    <col min="4622" max="4625" width="14.1640625" style="1008" customWidth="1"/>
    <col min="4626" max="4626" width="9.33203125" style="1008"/>
    <col min="4627" max="4630" width="14.1640625" style="1008" customWidth="1"/>
    <col min="4631" max="4863" width="9.33203125" style="1008"/>
    <col min="4864" max="4864" width="65.6640625" style="1008" customWidth="1"/>
    <col min="4865" max="4865" width="10.6640625" style="1008" customWidth="1"/>
    <col min="4866" max="4866" width="20.6640625" style="1008" customWidth="1"/>
    <col min="4867" max="4867" width="3.33203125" style="1008" customWidth="1"/>
    <col min="4868" max="4868" width="65.6640625" style="1008" customWidth="1"/>
    <col min="4869" max="4869" width="10.6640625" style="1008" customWidth="1"/>
    <col min="4870" max="4870" width="20.6640625" style="1008" customWidth="1"/>
    <col min="4871" max="4871" width="73.6640625" style="1008" customWidth="1"/>
    <col min="4872" max="4873" width="9.33203125" style="1008"/>
    <col min="4874" max="4874" width="23.33203125" style="1008" customWidth="1"/>
    <col min="4875" max="4877" width="9.33203125" style="1008"/>
    <col min="4878" max="4881" width="14.1640625" style="1008" customWidth="1"/>
    <col min="4882" max="4882" width="9.33203125" style="1008"/>
    <col min="4883" max="4886" width="14.1640625" style="1008" customWidth="1"/>
    <col min="4887" max="5119" width="9.33203125" style="1008"/>
    <col min="5120" max="5120" width="65.6640625" style="1008" customWidth="1"/>
    <col min="5121" max="5121" width="10.6640625" style="1008" customWidth="1"/>
    <col min="5122" max="5122" width="20.6640625" style="1008" customWidth="1"/>
    <col min="5123" max="5123" width="3.33203125" style="1008" customWidth="1"/>
    <col min="5124" max="5124" width="65.6640625" style="1008" customWidth="1"/>
    <col min="5125" max="5125" width="10.6640625" style="1008" customWidth="1"/>
    <col min="5126" max="5126" width="20.6640625" style="1008" customWidth="1"/>
    <col min="5127" max="5127" width="73.6640625" style="1008" customWidth="1"/>
    <col min="5128" max="5129" width="9.33203125" style="1008"/>
    <col min="5130" max="5130" width="23.33203125" style="1008" customWidth="1"/>
    <col min="5131" max="5133" width="9.33203125" style="1008"/>
    <col min="5134" max="5137" width="14.1640625" style="1008" customWidth="1"/>
    <col min="5138" max="5138" width="9.33203125" style="1008"/>
    <col min="5139" max="5142" width="14.1640625" style="1008" customWidth="1"/>
    <col min="5143" max="5375" width="9.33203125" style="1008"/>
    <col min="5376" max="5376" width="65.6640625" style="1008" customWidth="1"/>
    <col min="5377" max="5377" width="10.6640625" style="1008" customWidth="1"/>
    <col min="5378" max="5378" width="20.6640625" style="1008" customWidth="1"/>
    <col min="5379" max="5379" width="3.33203125" style="1008" customWidth="1"/>
    <col min="5380" max="5380" width="65.6640625" style="1008" customWidth="1"/>
    <col min="5381" max="5381" width="10.6640625" style="1008" customWidth="1"/>
    <col min="5382" max="5382" width="20.6640625" style="1008" customWidth="1"/>
    <col min="5383" max="5383" width="73.6640625" style="1008" customWidth="1"/>
    <col min="5384" max="5385" width="9.33203125" style="1008"/>
    <col min="5386" max="5386" width="23.33203125" style="1008" customWidth="1"/>
    <col min="5387" max="5389" width="9.33203125" style="1008"/>
    <col min="5390" max="5393" width="14.1640625" style="1008" customWidth="1"/>
    <col min="5394" max="5394" width="9.33203125" style="1008"/>
    <col min="5395" max="5398" width="14.1640625" style="1008" customWidth="1"/>
    <col min="5399" max="5631" width="9.33203125" style="1008"/>
    <col min="5632" max="5632" width="65.6640625" style="1008" customWidth="1"/>
    <col min="5633" max="5633" width="10.6640625" style="1008" customWidth="1"/>
    <col min="5634" max="5634" width="20.6640625" style="1008" customWidth="1"/>
    <col min="5635" max="5635" width="3.33203125" style="1008" customWidth="1"/>
    <col min="5636" max="5636" width="65.6640625" style="1008" customWidth="1"/>
    <col min="5637" max="5637" width="10.6640625" style="1008" customWidth="1"/>
    <col min="5638" max="5638" width="20.6640625" style="1008" customWidth="1"/>
    <col min="5639" max="5639" width="73.6640625" style="1008" customWidth="1"/>
    <col min="5640" max="5641" width="9.33203125" style="1008"/>
    <col min="5642" max="5642" width="23.33203125" style="1008" customWidth="1"/>
    <col min="5643" max="5645" width="9.33203125" style="1008"/>
    <col min="5646" max="5649" width="14.1640625" style="1008" customWidth="1"/>
    <col min="5650" max="5650" width="9.33203125" style="1008"/>
    <col min="5651" max="5654" width="14.1640625" style="1008" customWidth="1"/>
    <col min="5655" max="5887" width="9.33203125" style="1008"/>
    <col min="5888" max="5888" width="65.6640625" style="1008" customWidth="1"/>
    <col min="5889" max="5889" width="10.6640625" style="1008" customWidth="1"/>
    <col min="5890" max="5890" width="20.6640625" style="1008" customWidth="1"/>
    <col min="5891" max="5891" width="3.33203125" style="1008" customWidth="1"/>
    <col min="5892" max="5892" width="65.6640625" style="1008" customWidth="1"/>
    <col min="5893" max="5893" width="10.6640625" style="1008" customWidth="1"/>
    <col min="5894" max="5894" width="20.6640625" style="1008" customWidth="1"/>
    <col min="5895" max="5895" width="73.6640625" style="1008" customWidth="1"/>
    <col min="5896" max="5897" width="9.33203125" style="1008"/>
    <col min="5898" max="5898" width="23.33203125" style="1008" customWidth="1"/>
    <col min="5899" max="5901" width="9.33203125" style="1008"/>
    <col min="5902" max="5905" width="14.1640625" style="1008" customWidth="1"/>
    <col min="5906" max="5906" width="9.33203125" style="1008"/>
    <col min="5907" max="5910" width="14.1640625" style="1008" customWidth="1"/>
    <col min="5911" max="6143" width="9.33203125" style="1008"/>
    <col min="6144" max="6144" width="65.6640625" style="1008" customWidth="1"/>
    <col min="6145" max="6145" width="10.6640625" style="1008" customWidth="1"/>
    <col min="6146" max="6146" width="20.6640625" style="1008" customWidth="1"/>
    <col min="6147" max="6147" width="3.33203125" style="1008" customWidth="1"/>
    <col min="6148" max="6148" width="65.6640625" style="1008" customWidth="1"/>
    <col min="6149" max="6149" width="10.6640625" style="1008" customWidth="1"/>
    <col min="6150" max="6150" width="20.6640625" style="1008" customWidth="1"/>
    <col min="6151" max="6151" width="73.6640625" style="1008" customWidth="1"/>
    <col min="6152" max="6153" width="9.33203125" style="1008"/>
    <col min="6154" max="6154" width="23.33203125" style="1008" customWidth="1"/>
    <col min="6155" max="6157" width="9.33203125" style="1008"/>
    <col min="6158" max="6161" width="14.1640625" style="1008" customWidth="1"/>
    <col min="6162" max="6162" width="9.33203125" style="1008"/>
    <col min="6163" max="6166" width="14.1640625" style="1008" customWidth="1"/>
    <col min="6167" max="6399" width="9.33203125" style="1008"/>
    <col min="6400" max="6400" width="65.6640625" style="1008" customWidth="1"/>
    <col min="6401" max="6401" width="10.6640625" style="1008" customWidth="1"/>
    <col min="6402" max="6402" width="20.6640625" style="1008" customWidth="1"/>
    <col min="6403" max="6403" width="3.33203125" style="1008" customWidth="1"/>
    <col min="6404" max="6404" width="65.6640625" style="1008" customWidth="1"/>
    <col min="6405" max="6405" width="10.6640625" style="1008" customWidth="1"/>
    <col min="6406" max="6406" width="20.6640625" style="1008" customWidth="1"/>
    <col min="6407" max="6407" width="73.6640625" style="1008" customWidth="1"/>
    <col min="6408" max="6409" width="9.33203125" style="1008"/>
    <col min="6410" max="6410" width="23.33203125" style="1008" customWidth="1"/>
    <col min="6411" max="6413" width="9.33203125" style="1008"/>
    <col min="6414" max="6417" width="14.1640625" style="1008" customWidth="1"/>
    <col min="6418" max="6418" width="9.33203125" style="1008"/>
    <col min="6419" max="6422" width="14.1640625" style="1008" customWidth="1"/>
    <col min="6423" max="6655" width="9.33203125" style="1008"/>
    <col min="6656" max="6656" width="65.6640625" style="1008" customWidth="1"/>
    <col min="6657" max="6657" width="10.6640625" style="1008" customWidth="1"/>
    <col min="6658" max="6658" width="20.6640625" style="1008" customWidth="1"/>
    <col min="6659" max="6659" width="3.33203125" style="1008" customWidth="1"/>
    <col min="6660" max="6660" width="65.6640625" style="1008" customWidth="1"/>
    <col min="6661" max="6661" width="10.6640625" style="1008" customWidth="1"/>
    <col min="6662" max="6662" width="20.6640625" style="1008" customWidth="1"/>
    <col min="6663" max="6663" width="73.6640625" style="1008" customWidth="1"/>
    <col min="6664" max="6665" width="9.33203125" style="1008"/>
    <col min="6666" max="6666" width="23.33203125" style="1008" customWidth="1"/>
    <col min="6667" max="6669" width="9.33203125" style="1008"/>
    <col min="6670" max="6673" width="14.1640625" style="1008" customWidth="1"/>
    <col min="6674" max="6674" width="9.33203125" style="1008"/>
    <col min="6675" max="6678" width="14.1640625" style="1008" customWidth="1"/>
    <col min="6679" max="6911" width="9.33203125" style="1008"/>
    <col min="6912" max="6912" width="65.6640625" style="1008" customWidth="1"/>
    <col min="6913" max="6913" width="10.6640625" style="1008" customWidth="1"/>
    <col min="6914" max="6914" width="20.6640625" style="1008" customWidth="1"/>
    <col min="6915" max="6915" width="3.33203125" style="1008" customWidth="1"/>
    <col min="6916" max="6916" width="65.6640625" style="1008" customWidth="1"/>
    <col min="6917" max="6917" width="10.6640625" style="1008" customWidth="1"/>
    <col min="6918" max="6918" width="20.6640625" style="1008" customWidth="1"/>
    <col min="6919" max="6919" width="73.6640625" style="1008" customWidth="1"/>
    <col min="6920" max="6921" width="9.33203125" style="1008"/>
    <col min="6922" max="6922" width="23.33203125" style="1008" customWidth="1"/>
    <col min="6923" max="6925" width="9.33203125" style="1008"/>
    <col min="6926" max="6929" width="14.1640625" style="1008" customWidth="1"/>
    <col min="6930" max="6930" width="9.33203125" style="1008"/>
    <col min="6931" max="6934" width="14.1640625" style="1008" customWidth="1"/>
    <col min="6935" max="7167" width="9.33203125" style="1008"/>
    <col min="7168" max="7168" width="65.6640625" style="1008" customWidth="1"/>
    <col min="7169" max="7169" width="10.6640625" style="1008" customWidth="1"/>
    <col min="7170" max="7170" width="20.6640625" style="1008" customWidth="1"/>
    <col min="7171" max="7171" width="3.33203125" style="1008" customWidth="1"/>
    <col min="7172" max="7172" width="65.6640625" style="1008" customWidth="1"/>
    <col min="7173" max="7173" width="10.6640625" style="1008" customWidth="1"/>
    <col min="7174" max="7174" width="20.6640625" style="1008" customWidth="1"/>
    <col min="7175" max="7175" width="73.6640625" style="1008" customWidth="1"/>
    <col min="7176" max="7177" width="9.33203125" style="1008"/>
    <col min="7178" max="7178" width="23.33203125" style="1008" customWidth="1"/>
    <col min="7179" max="7181" width="9.33203125" style="1008"/>
    <col min="7182" max="7185" width="14.1640625" style="1008" customWidth="1"/>
    <col min="7186" max="7186" width="9.33203125" style="1008"/>
    <col min="7187" max="7190" width="14.1640625" style="1008" customWidth="1"/>
    <col min="7191" max="7423" width="9.33203125" style="1008"/>
    <col min="7424" max="7424" width="65.6640625" style="1008" customWidth="1"/>
    <col min="7425" max="7425" width="10.6640625" style="1008" customWidth="1"/>
    <col min="7426" max="7426" width="20.6640625" style="1008" customWidth="1"/>
    <col min="7427" max="7427" width="3.33203125" style="1008" customWidth="1"/>
    <col min="7428" max="7428" width="65.6640625" style="1008" customWidth="1"/>
    <col min="7429" max="7429" width="10.6640625" style="1008" customWidth="1"/>
    <col min="7430" max="7430" width="20.6640625" style="1008" customWidth="1"/>
    <col min="7431" max="7431" width="73.6640625" style="1008" customWidth="1"/>
    <col min="7432" max="7433" width="9.33203125" style="1008"/>
    <col min="7434" max="7434" width="23.33203125" style="1008" customWidth="1"/>
    <col min="7435" max="7437" width="9.33203125" style="1008"/>
    <col min="7438" max="7441" width="14.1640625" style="1008" customWidth="1"/>
    <col min="7442" max="7442" width="9.33203125" style="1008"/>
    <col min="7443" max="7446" width="14.1640625" style="1008" customWidth="1"/>
    <col min="7447" max="7679" width="9.33203125" style="1008"/>
    <col min="7680" max="7680" width="65.6640625" style="1008" customWidth="1"/>
    <col min="7681" max="7681" width="10.6640625" style="1008" customWidth="1"/>
    <col min="7682" max="7682" width="20.6640625" style="1008" customWidth="1"/>
    <col min="7683" max="7683" width="3.33203125" style="1008" customWidth="1"/>
    <col min="7684" max="7684" width="65.6640625" style="1008" customWidth="1"/>
    <col min="7685" max="7685" width="10.6640625" style="1008" customWidth="1"/>
    <col min="7686" max="7686" width="20.6640625" style="1008" customWidth="1"/>
    <col min="7687" max="7687" width="73.6640625" style="1008" customWidth="1"/>
    <col min="7688" max="7689" width="9.33203125" style="1008"/>
    <col min="7690" max="7690" width="23.33203125" style="1008" customWidth="1"/>
    <col min="7691" max="7693" width="9.33203125" style="1008"/>
    <col min="7694" max="7697" width="14.1640625" style="1008" customWidth="1"/>
    <col min="7698" max="7698" width="9.33203125" style="1008"/>
    <col min="7699" max="7702" width="14.1640625" style="1008" customWidth="1"/>
    <col min="7703" max="7935" width="9.33203125" style="1008"/>
    <col min="7936" max="7936" width="65.6640625" style="1008" customWidth="1"/>
    <col min="7937" max="7937" width="10.6640625" style="1008" customWidth="1"/>
    <col min="7938" max="7938" width="20.6640625" style="1008" customWidth="1"/>
    <col min="7939" max="7939" width="3.33203125" style="1008" customWidth="1"/>
    <col min="7940" max="7940" width="65.6640625" style="1008" customWidth="1"/>
    <col min="7941" max="7941" width="10.6640625" style="1008" customWidth="1"/>
    <col min="7942" max="7942" width="20.6640625" style="1008" customWidth="1"/>
    <col min="7943" max="7943" width="73.6640625" style="1008" customWidth="1"/>
    <col min="7944" max="7945" width="9.33203125" style="1008"/>
    <col min="7946" max="7946" width="23.33203125" style="1008" customWidth="1"/>
    <col min="7947" max="7949" width="9.33203125" style="1008"/>
    <col min="7950" max="7953" width="14.1640625" style="1008" customWidth="1"/>
    <col min="7954" max="7954" width="9.33203125" style="1008"/>
    <col min="7955" max="7958" width="14.1640625" style="1008" customWidth="1"/>
    <col min="7959" max="8191" width="9.33203125" style="1008"/>
    <col min="8192" max="8192" width="65.6640625" style="1008" customWidth="1"/>
    <col min="8193" max="8193" width="10.6640625" style="1008" customWidth="1"/>
    <col min="8194" max="8194" width="20.6640625" style="1008" customWidth="1"/>
    <col min="8195" max="8195" width="3.33203125" style="1008" customWidth="1"/>
    <col min="8196" max="8196" width="65.6640625" style="1008" customWidth="1"/>
    <col min="8197" max="8197" width="10.6640625" style="1008" customWidth="1"/>
    <col min="8198" max="8198" width="20.6640625" style="1008" customWidth="1"/>
    <col min="8199" max="8199" width="73.6640625" style="1008" customWidth="1"/>
    <col min="8200" max="8201" width="9.33203125" style="1008"/>
    <col min="8202" max="8202" width="23.33203125" style="1008" customWidth="1"/>
    <col min="8203" max="8205" width="9.33203125" style="1008"/>
    <col min="8206" max="8209" width="14.1640625" style="1008" customWidth="1"/>
    <col min="8210" max="8210" width="9.33203125" style="1008"/>
    <col min="8211" max="8214" width="14.1640625" style="1008" customWidth="1"/>
    <col min="8215" max="8447" width="9.33203125" style="1008"/>
    <col min="8448" max="8448" width="65.6640625" style="1008" customWidth="1"/>
    <col min="8449" max="8449" width="10.6640625" style="1008" customWidth="1"/>
    <col min="8450" max="8450" width="20.6640625" style="1008" customWidth="1"/>
    <col min="8451" max="8451" width="3.33203125" style="1008" customWidth="1"/>
    <col min="8452" max="8452" width="65.6640625" style="1008" customWidth="1"/>
    <col min="8453" max="8453" width="10.6640625" style="1008" customWidth="1"/>
    <col min="8454" max="8454" width="20.6640625" style="1008" customWidth="1"/>
    <col min="8455" max="8455" width="73.6640625" style="1008" customWidth="1"/>
    <col min="8456" max="8457" width="9.33203125" style="1008"/>
    <col min="8458" max="8458" width="23.33203125" style="1008" customWidth="1"/>
    <col min="8459" max="8461" width="9.33203125" style="1008"/>
    <col min="8462" max="8465" width="14.1640625" style="1008" customWidth="1"/>
    <col min="8466" max="8466" width="9.33203125" style="1008"/>
    <col min="8467" max="8470" width="14.1640625" style="1008" customWidth="1"/>
    <col min="8471" max="8703" width="9.33203125" style="1008"/>
    <col min="8704" max="8704" width="65.6640625" style="1008" customWidth="1"/>
    <col min="8705" max="8705" width="10.6640625" style="1008" customWidth="1"/>
    <col min="8706" max="8706" width="20.6640625" style="1008" customWidth="1"/>
    <col min="8707" max="8707" width="3.33203125" style="1008" customWidth="1"/>
    <col min="8708" max="8708" width="65.6640625" style="1008" customWidth="1"/>
    <col min="8709" max="8709" width="10.6640625" style="1008" customWidth="1"/>
    <col min="8710" max="8710" width="20.6640625" style="1008" customWidth="1"/>
    <col min="8711" max="8711" width="73.6640625" style="1008" customWidth="1"/>
    <col min="8712" max="8713" width="9.33203125" style="1008"/>
    <col min="8714" max="8714" width="23.33203125" style="1008" customWidth="1"/>
    <col min="8715" max="8717" width="9.33203125" style="1008"/>
    <col min="8718" max="8721" width="14.1640625" style="1008" customWidth="1"/>
    <col min="8722" max="8722" width="9.33203125" style="1008"/>
    <col min="8723" max="8726" width="14.1640625" style="1008" customWidth="1"/>
    <col min="8727" max="8959" width="9.33203125" style="1008"/>
    <col min="8960" max="8960" width="65.6640625" style="1008" customWidth="1"/>
    <col min="8961" max="8961" width="10.6640625" style="1008" customWidth="1"/>
    <col min="8962" max="8962" width="20.6640625" style="1008" customWidth="1"/>
    <col min="8963" max="8963" width="3.33203125" style="1008" customWidth="1"/>
    <col min="8964" max="8964" width="65.6640625" style="1008" customWidth="1"/>
    <col min="8965" max="8965" width="10.6640625" style="1008" customWidth="1"/>
    <col min="8966" max="8966" width="20.6640625" style="1008" customWidth="1"/>
    <col min="8967" max="8967" width="73.6640625" style="1008" customWidth="1"/>
    <col min="8968" max="8969" width="9.33203125" style="1008"/>
    <col min="8970" max="8970" width="23.33203125" style="1008" customWidth="1"/>
    <col min="8971" max="8973" width="9.33203125" style="1008"/>
    <col min="8974" max="8977" width="14.1640625" style="1008" customWidth="1"/>
    <col min="8978" max="8978" width="9.33203125" style="1008"/>
    <col min="8979" max="8982" width="14.1640625" style="1008" customWidth="1"/>
    <col min="8983" max="9215" width="9.33203125" style="1008"/>
    <col min="9216" max="9216" width="65.6640625" style="1008" customWidth="1"/>
    <col min="9217" max="9217" width="10.6640625" style="1008" customWidth="1"/>
    <col min="9218" max="9218" width="20.6640625" style="1008" customWidth="1"/>
    <col min="9219" max="9219" width="3.33203125" style="1008" customWidth="1"/>
    <col min="9220" max="9220" width="65.6640625" style="1008" customWidth="1"/>
    <col min="9221" max="9221" width="10.6640625" style="1008" customWidth="1"/>
    <col min="9222" max="9222" width="20.6640625" style="1008" customWidth="1"/>
    <col min="9223" max="9223" width="73.6640625" style="1008" customWidth="1"/>
    <col min="9224" max="9225" width="9.33203125" style="1008"/>
    <col min="9226" max="9226" width="23.33203125" style="1008" customWidth="1"/>
    <col min="9227" max="9229" width="9.33203125" style="1008"/>
    <col min="9230" max="9233" width="14.1640625" style="1008" customWidth="1"/>
    <col min="9234" max="9234" width="9.33203125" style="1008"/>
    <col min="9235" max="9238" width="14.1640625" style="1008" customWidth="1"/>
    <col min="9239" max="9471" width="9.33203125" style="1008"/>
    <col min="9472" max="9472" width="65.6640625" style="1008" customWidth="1"/>
    <col min="9473" max="9473" width="10.6640625" style="1008" customWidth="1"/>
    <col min="9474" max="9474" width="20.6640625" style="1008" customWidth="1"/>
    <col min="9475" max="9475" width="3.33203125" style="1008" customWidth="1"/>
    <col min="9476" max="9476" width="65.6640625" style="1008" customWidth="1"/>
    <col min="9477" max="9477" width="10.6640625" style="1008" customWidth="1"/>
    <col min="9478" max="9478" width="20.6640625" style="1008" customWidth="1"/>
    <col min="9479" max="9479" width="73.6640625" style="1008" customWidth="1"/>
    <col min="9480" max="9481" width="9.33203125" style="1008"/>
    <col min="9482" max="9482" width="23.33203125" style="1008" customWidth="1"/>
    <col min="9483" max="9485" width="9.33203125" style="1008"/>
    <col min="9486" max="9489" width="14.1640625" style="1008" customWidth="1"/>
    <col min="9490" max="9490" width="9.33203125" style="1008"/>
    <col min="9491" max="9494" width="14.1640625" style="1008" customWidth="1"/>
    <col min="9495" max="9727" width="9.33203125" style="1008"/>
    <col min="9728" max="9728" width="65.6640625" style="1008" customWidth="1"/>
    <col min="9729" max="9729" width="10.6640625" style="1008" customWidth="1"/>
    <col min="9730" max="9730" width="20.6640625" style="1008" customWidth="1"/>
    <col min="9731" max="9731" width="3.33203125" style="1008" customWidth="1"/>
    <col min="9732" max="9732" width="65.6640625" style="1008" customWidth="1"/>
    <col min="9733" max="9733" width="10.6640625" style="1008" customWidth="1"/>
    <col min="9734" max="9734" width="20.6640625" style="1008" customWidth="1"/>
    <col min="9735" max="9735" width="73.6640625" style="1008" customWidth="1"/>
    <col min="9736" max="9737" width="9.33203125" style="1008"/>
    <col min="9738" max="9738" width="23.33203125" style="1008" customWidth="1"/>
    <col min="9739" max="9741" width="9.33203125" style="1008"/>
    <col min="9742" max="9745" width="14.1640625" style="1008" customWidth="1"/>
    <col min="9746" max="9746" width="9.33203125" style="1008"/>
    <col min="9747" max="9750" width="14.1640625" style="1008" customWidth="1"/>
    <col min="9751" max="9983" width="9.33203125" style="1008"/>
    <col min="9984" max="9984" width="65.6640625" style="1008" customWidth="1"/>
    <col min="9985" max="9985" width="10.6640625" style="1008" customWidth="1"/>
    <col min="9986" max="9986" width="20.6640625" style="1008" customWidth="1"/>
    <col min="9987" max="9987" width="3.33203125" style="1008" customWidth="1"/>
    <col min="9988" max="9988" width="65.6640625" style="1008" customWidth="1"/>
    <col min="9989" max="9989" width="10.6640625" style="1008" customWidth="1"/>
    <col min="9990" max="9990" width="20.6640625" style="1008" customWidth="1"/>
    <col min="9991" max="9991" width="73.6640625" style="1008" customWidth="1"/>
    <col min="9992" max="9993" width="9.33203125" style="1008"/>
    <col min="9994" max="9994" width="23.33203125" style="1008" customWidth="1"/>
    <col min="9995" max="9997" width="9.33203125" style="1008"/>
    <col min="9998" max="10001" width="14.1640625" style="1008" customWidth="1"/>
    <col min="10002" max="10002" width="9.33203125" style="1008"/>
    <col min="10003" max="10006" width="14.1640625" style="1008" customWidth="1"/>
    <col min="10007" max="10239" width="9.33203125" style="1008"/>
    <col min="10240" max="10240" width="65.6640625" style="1008" customWidth="1"/>
    <col min="10241" max="10241" width="10.6640625" style="1008" customWidth="1"/>
    <col min="10242" max="10242" width="20.6640625" style="1008" customWidth="1"/>
    <col min="10243" max="10243" width="3.33203125" style="1008" customWidth="1"/>
    <col min="10244" max="10244" width="65.6640625" style="1008" customWidth="1"/>
    <col min="10245" max="10245" width="10.6640625" style="1008" customWidth="1"/>
    <col min="10246" max="10246" width="20.6640625" style="1008" customWidth="1"/>
    <col min="10247" max="10247" width="73.6640625" style="1008" customWidth="1"/>
    <col min="10248" max="10249" width="9.33203125" style="1008"/>
    <col min="10250" max="10250" width="23.33203125" style="1008" customWidth="1"/>
    <col min="10251" max="10253" width="9.33203125" style="1008"/>
    <col min="10254" max="10257" width="14.1640625" style="1008" customWidth="1"/>
    <col min="10258" max="10258" width="9.33203125" style="1008"/>
    <col min="10259" max="10262" width="14.1640625" style="1008" customWidth="1"/>
    <col min="10263" max="10495" width="9.33203125" style="1008"/>
    <col min="10496" max="10496" width="65.6640625" style="1008" customWidth="1"/>
    <col min="10497" max="10497" width="10.6640625" style="1008" customWidth="1"/>
    <col min="10498" max="10498" width="20.6640625" style="1008" customWidth="1"/>
    <col min="10499" max="10499" width="3.33203125" style="1008" customWidth="1"/>
    <col min="10500" max="10500" width="65.6640625" style="1008" customWidth="1"/>
    <col min="10501" max="10501" width="10.6640625" style="1008" customWidth="1"/>
    <col min="10502" max="10502" width="20.6640625" style="1008" customWidth="1"/>
    <col min="10503" max="10503" width="73.6640625" style="1008" customWidth="1"/>
    <col min="10504" max="10505" width="9.33203125" style="1008"/>
    <col min="10506" max="10506" width="23.33203125" style="1008" customWidth="1"/>
    <col min="10507" max="10509" width="9.33203125" style="1008"/>
    <col min="10510" max="10513" width="14.1640625" style="1008" customWidth="1"/>
    <col min="10514" max="10514" width="9.33203125" style="1008"/>
    <col min="10515" max="10518" width="14.1640625" style="1008" customWidth="1"/>
    <col min="10519" max="10751" width="9.33203125" style="1008"/>
    <col min="10752" max="10752" width="65.6640625" style="1008" customWidth="1"/>
    <col min="10753" max="10753" width="10.6640625" style="1008" customWidth="1"/>
    <col min="10754" max="10754" width="20.6640625" style="1008" customWidth="1"/>
    <col min="10755" max="10755" width="3.33203125" style="1008" customWidth="1"/>
    <col min="10756" max="10756" width="65.6640625" style="1008" customWidth="1"/>
    <col min="10757" max="10757" width="10.6640625" style="1008" customWidth="1"/>
    <col min="10758" max="10758" width="20.6640625" style="1008" customWidth="1"/>
    <col min="10759" max="10759" width="73.6640625" style="1008" customWidth="1"/>
    <col min="10760" max="10761" width="9.33203125" style="1008"/>
    <col min="10762" max="10762" width="23.33203125" style="1008" customWidth="1"/>
    <col min="10763" max="10765" width="9.33203125" style="1008"/>
    <col min="10766" max="10769" width="14.1640625" style="1008" customWidth="1"/>
    <col min="10770" max="10770" width="9.33203125" style="1008"/>
    <col min="10771" max="10774" width="14.1640625" style="1008" customWidth="1"/>
    <col min="10775" max="11007" width="9.33203125" style="1008"/>
    <col min="11008" max="11008" width="65.6640625" style="1008" customWidth="1"/>
    <col min="11009" max="11009" width="10.6640625" style="1008" customWidth="1"/>
    <col min="11010" max="11010" width="20.6640625" style="1008" customWidth="1"/>
    <col min="11011" max="11011" width="3.33203125" style="1008" customWidth="1"/>
    <col min="11012" max="11012" width="65.6640625" style="1008" customWidth="1"/>
    <col min="11013" max="11013" width="10.6640625" style="1008" customWidth="1"/>
    <col min="11014" max="11014" width="20.6640625" style="1008" customWidth="1"/>
    <col min="11015" max="11015" width="73.6640625" style="1008" customWidth="1"/>
    <col min="11016" max="11017" width="9.33203125" style="1008"/>
    <col min="11018" max="11018" width="23.33203125" style="1008" customWidth="1"/>
    <col min="11019" max="11021" width="9.33203125" style="1008"/>
    <col min="11022" max="11025" width="14.1640625" style="1008" customWidth="1"/>
    <col min="11026" max="11026" width="9.33203125" style="1008"/>
    <col min="11027" max="11030" width="14.1640625" style="1008" customWidth="1"/>
    <col min="11031" max="11263" width="9.33203125" style="1008"/>
    <col min="11264" max="11264" width="65.6640625" style="1008" customWidth="1"/>
    <col min="11265" max="11265" width="10.6640625" style="1008" customWidth="1"/>
    <col min="11266" max="11266" width="20.6640625" style="1008" customWidth="1"/>
    <col min="11267" max="11267" width="3.33203125" style="1008" customWidth="1"/>
    <col min="11268" max="11268" width="65.6640625" style="1008" customWidth="1"/>
    <col min="11269" max="11269" width="10.6640625" style="1008" customWidth="1"/>
    <col min="11270" max="11270" width="20.6640625" style="1008" customWidth="1"/>
    <col min="11271" max="11271" width="73.6640625" style="1008" customWidth="1"/>
    <col min="11272" max="11273" width="9.33203125" style="1008"/>
    <col min="11274" max="11274" width="23.33203125" style="1008" customWidth="1"/>
    <col min="11275" max="11277" width="9.33203125" style="1008"/>
    <col min="11278" max="11281" width="14.1640625" style="1008" customWidth="1"/>
    <col min="11282" max="11282" width="9.33203125" style="1008"/>
    <col min="11283" max="11286" width="14.1640625" style="1008" customWidth="1"/>
    <col min="11287" max="11519" width="9.33203125" style="1008"/>
    <col min="11520" max="11520" width="65.6640625" style="1008" customWidth="1"/>
    <col min="11521" max="11521" width="10.6640625" style="1008" customWidth="1"/>
    <col min="11522" max="11522" width="20.6640625" style="1008" customWidth="1"/>
    <col min="11523" max="11523" width="3.33203125" style="1008" customWidth="1"/>
    <col min="11524" max="11524" width="65.6640625" style="1008" customWidth="1"/>
    <col min="11525" max="11525" width="10.6640625" style="1008" customWidth="1"/>
    <col min="11526" max="11526" width="20.6640625" style="1008" customWidth="1"/>
    <col min="11527" max="11527" width="73.6640625" style="1008" customWidth="1"/>
    <col min="11528" max="11529" width="9.33203125" style="1008"/>
    <col min="11530" max="11530" width="23.33203125" style="1008" customWidth="1"/>
    <col min="11531" max="11533" width="9.33203125" style="1008"/>
    <col min="11534" max="11537" width="14.1640625" style="1008" customWidth="1"/>
    <col min="11538" max="11538" width="9.33203125" style="1008"/>
    <col min="11539" max="11542" width="14.1640625" style="1008" customWidth="1"/>
    <col min="11543" max="11775" width="9.33203125" style="1008"/>
    <col min="11776" max="11776" width="65.6640625" style="1008" customWidth="1"/>
    <col min="11777" max="11777" width="10.6640625" style="1008" customWidth="1"/>
    <col min="11778" max="11778" width="20.6640625" style="1008" customWidth="1"/>
    <col min="11779" max="11779" width="3.33203125" style="1008" customWidth="1"/>
    <col min="11780" max="11780" width="65.6640625" style="1008" customWidth="1"/>
    <col min="11781" max="11781" width="10.6640625" style="1008" customWidth="1"/>
    <col min="11782" max="11782" width="20.6640625" style="1008" customWidth="1"/>
    <col min="11783" max="11783" width="73.6640625" style="1008" customWidth="1"/>
    <col min="11784" max="11785" width="9.33203125" style="1008"/>
    <col min="11786" max="11786" width="23.33203125" style="1008" customWidth="1"/>
    <col min="11787" max="11789" width="9.33203125" style="1008"/>
    <col min="11790" max="11793" width="14.1640625" style="1008" customWidth="1"/>
    <col min="11794" max="11794" width="9.33203125" style="1008"/>
    <col min="11795" max="11798" width="14.1640625" style="1008" customWidth="1"/>
    <col min="11799" max="12031" width="9.33203125" style="1008"/>
    <col min="12032" max="12032" width="65.6640625" style="1008" customWidth="1"/>
    <col min="12033" max="12033" width="10.6640625" style="1008" customWidth="1"/>
    <col min="12034" max="12034" width="20.6640625" style="1008" customWidth="1"/>
    <col min="12035" max="12035" width="3.33203125" style="1008" customWidth="1"/>
    <col min="12036" max="12036" width="65.6640625" style="1008" customWidth="1"/>
    <col min="12037" max="12037" width="10.6640625" style="1008" customWidth="1"/>
    <col min="12038" max="12038" width="20.6640625" style="1008" customWidth="1"/>
    <col min="12039" max="12039" width="73.6640625" style="1008" customWidth="1"/>
    <col min="12040" max="12041" width="9.33203125" style="1008"/>
    <col min="12042" max="12042" width="23.33203125" style="1008" customWidth="1"/>
    <col min="12043" max="12045" width="9.33203125" style="1008"/>
    <col min="12046" max="12049" width="14.1640625" style="1008" customWidth="1"/>
    <col min="12050" max="12050" width="9.33203125" style="1008"/>
    <col min="12051" max="12054" width="14.1640625" style="1008" customWidth="1"/>
    <col min="12055" max="12287" width="9.33203125" style="1008"/>
    <col min="12288" max="12288" width="65.6640625" style="1008" customWidth="1"/>
    <col min="12289" max="12289" width="10.6640625" style="1008" customWidth="1"/>
    <col min="12290" max="12290" width="20.6640625" style="1008" customWidth="1"/>
    <col min="12291" max="12291" width="3.33203125" style="1008" customWidth="1"/>
    <col min="12292" max="12292" width="65.6640625" style="1008" customWidth="1"/>
    <col min="12293" max="12293" width="10.6640625" style="1008" customWidth="1"/>
    <col min="12294" max="12294" width="20.6640625" style="1008" customWidth="1"/>
    <col min="12295" max="12295" width="73.6640625" style="1008" customWidth="1"/>
    <col min="12296" max="12297" width="9.33203125" style="1008"/>
    <col min="12298" max="12298" width="23.33203125" style="1008" customWidth="1"/>
    <col min="12299" max="12301" width="9.33203125" style="1008"/>
    <col min="12302" max="12305" width="14.1640625" style="1008" customWidth="1"/>
    <col min="12306" max="12306" width="9.33203125" style="1008"/>
    <col min="12307" max="12310" width="14.1640625" style="1008" customWidth="1"/>
    <col min="12311" max="12543" width="9.33203125" style="1008"/>
    <col min="12544" max="12544" width="65.6640625" style="1008" customWidth="1"/>
    <col min="12545" max="12545" width="10.6640625" style="1008" customWidth="1"/>
    <col min="12546" max="12546" width="20.6640625" style="1008" customWidth="1"/>
    <col min="12547" max="12547" width="3.33203125" style="1008" customWidth="1"/>
    <col min="12548" max="12548" width="65.6640625" style="1008" customWidth="1"/>
    <col min="12549" max="12549" width="10.6640625" style="1008" customWidth="1"/>
    <col min="12550" max="12550" width="20.6640625" style="1008" customWidth="1"/>
    <col min="12551" max="12551" width="73.6640625" style="1008" customWidth="1"/>
    <col min="12552" max="12553" width="9.33203125" style="1008"/>
    <col min="12554" max="12554" width="23.33203125" style="1008" customWidth="1"/>
    <col min="12555" max="12557" width="9.33203125" style="1008"/>
    <col min="12558" max="12561" width="14.1640625" style="1008" customWidth="1"/>
    <col min="12562" max="12562" width="9.33203125" style="1008"/>
    <col min="12563" max="12566" width="14.1640625" style="1008" customWidth="1"/>
    <col min="12567" max="12799" width="9.33203125" style="1008"/>
    <col min="12800" max="12800" width="65.6640625" style="1008" customWidth="1"/>
    <col min="12801" max="12801" width="10.6640625" style="1008" customWidth="1"/>
    <col min="12802" max="12802" width="20.6640625" style="1008" customWidth="1"/>
    <col min="12803" max="12803" width="3.33203125" style="1008" customWidth="1"/>
    <col min="12804" max="12804" width="65.6640625" style="1008" customWidth="1"/>
    <col min="12805" max="12805" width="10.6640625" style="1008" customWidth="1"/>
    <col min="12806" max="12806" width="20.6640625" style="1008" customWidth="1"/>
    <col min="12807" max="12807" width="73.6640625" style="1008" customWidth="1"/>
    <col min="12808" max="12809" width="9.33203125" style="1008"/>
    <col min="12810" max="12810" width="23.33203125" style="1008" customWidth="1"/>
    <col min="12811" max="12813" width="9.33203125" style="1008"/>
    <col min="12814" max="12817" width="14.1640625" style="1008" customWidth="1"/>
    <col min="12818" max="12818" width="9.33203125" style="1008"/>
    <col min="12819" max="12822" width="14.1640625" style="1008" customWidth="1"/>
    <col min="12823" max="13055" width="9.33203125" style="1008"/>
    <col min="13056" max="13056" width="65.6640625" style="1008" customWidth="1"/>
    <col min="13057" max="13057" width="10.6640625" style="1008" customWidth="1"/>
    <col min="13058" max="13058" width="20.6640625" style="1008" customWidth="1"/>
    <col min="13059" max="13059" width="3.33203125" style="1008" customWidth="1"/>
    <col min="13060" max="13060" width="65.6640625" style="1008" customWidth="1"/>
    <col min="13061" max="13061" width="10.6640625" style="1008" customWidth="1"/>
    <col min="13062" max="13062" width="20.6640625" style="1008" customWidth="1"/>
    <col min="13063" max="13063" width="73.6640625" style="1008" customWidth="1"/>
    <col min="13064" max="13065" width="9.33203125" style="1008"/>
    <col min="13066" max="13066" width="23.33203125" style="1008" customWidth="1"/>
    <col min="13067" max="13069" width="9.33203125" style="1008"/>
    <col min="13070" max="13073" width="14.1640625" style="1008" customWidth="1"/>
    <col min="13074" max="13074" width="9.33203125" style="1008"/>
    <col min="13075" max="13078" width="14.1640625" style="1008" customWidth="1"/>
    <col min="13079" max="13311" width="9.33203125" style="1008"/>
    <col min="13312" max="13312" width="65.6640625" style="1008" customWidth="1"/>
    <col min="13313" max="13313" width="10.6640625" style="1008" customWidth="1"/>
    <col min="13314" max="13314" width="20.6640625" style="1008" customWidth="1"/>
    <col min="13315" max="13315" width="3.33203125" style="1008" customWidth="1"/>
    <col min="13316" max="13316" width="65.6640625" style="1008" customWidth="1"/>
    <col min="13317" max="13317" width="10.6640625" style="1008" customWidth="1"/>
    <col min="13318" max="13318" width="20.6640625" style="1008" customWidth="1"/>
    <col min="13319" max="13319" width="73.6640625" style="1008" customWidth="1"/>
    <col min="13320" max="13321" width="9.33203125" style="1008"/>
    <col min="13322" max="13322" width="23.33203125" style="1008" customWidth="1"/>
    <col min="13323" max="13325" width="9.33203125" style="1008"/>
    <col min="13326" max="13329" width="14.1640625" style="1008" customWidth="1"/>
    <col min="13330" max="13330" width="9.33203125" style="1008"/>
    <col min="13331" max="13334" width="14.1640625" style="1008" customWidth="1"/>
    <col min="13335" max="13567" width="9.33203125" style="1008"/>
    <col min="13568" max="13568" width="65.6640625" style="1008" customWidth="1"/>
    <col min="13569" max="13569" width="10.6640625" style="1008" customWidth="1"/>
    <col min="13570" max="13570" width="20.6640625" style="1008" customWidth="1"/>
    <col min="13571" max="13571" width="3.33203125" style="1008" customWidth="1"/>
    <col min="13572" max="13572" width="65.6640625" style="1008" customWidth="1"/>
    <col min="13573" max="13573" width="10.6640625" style="1008" customWidth="1"/>
    <col min="13574" max="13574" width="20.6640625" style="1008" customWidth="1"/>
    <col min="13575" max="13575" width="73.6640625" style="1008" customWidth="1"/>
    <col min="13576" max="13577" width="9.33203125" style="1008"/>
    <col min="13578" max="13578" width="23.33203125" style="1008" customWidth="1"/>
    <col min="13579" max="13581" width="9.33203125" style="1008"/>
    <col min="13582" max="13585" width="14.1640625" style="1008" customWidth="1"/>
    <col min="13586" max="13586" width="9.33203125" style="1008"/>
    <col min="13587" max="13590" width="14.1640625" style="1008" customWidth="1"/>
    <col min="13591" max="13823" width="9.33203125" style="1008"/>
    <col min="13824" max="13824" width="65.6640625" style="1008" customWidth="1"/>
    <col min="13825" max="13825" width="10.6640625" style="1008" customWidth="1"/>
    <col min="13826" max="13826" width="20.6640625" style="1008" customWidth="1"/>
    <col min="13827" max="13827" width="3.33203125" style="1008" customWidth="1"/>
    <col min="13828" max="13828" width="65.6640625" style="1008" customWidth="1"/>
    <col min="13829" max="13829" width="10.6640625" style="1008" customWidth="1"/>
    <col min="13830" max="13830" width="20.6640625" style="1008" customWidth="1"/>
    <col min="13831" max="13831" width="73.6640625" style="1008" customWidth="1"/>
    <col min="13832" max="13833" width="9.33203125" style="1008"/>
    <col min="13834" max="13834" width="23.33203125" style="1008" customWidth="1"/>
    <col min="13835" max="13837" width="9.33203125" style="1008"/>
    <col min="13838" max="13841" width="14.1640625" style="1008" customWidth="1"/>
    <col min="13842" max="13842" width="9.33203125" style="1008"/>
    <col min="13843" max="13846" width="14.1640625" style="1008" customWidth="1"/>
    <col min="13847" max="14079" width="9.33203125" style="1008"/>
    <col min="14080" max="14080" width="65.6640625" style="1008" customWidth="1"/>
    <col min="14081" max="14081" width="10.6640625" style="1008" customWidth="1"/>
    <col min="14082" max="14082" width="20.6640625" style="1008" customWidth="1"/>
    <col min="14083" max="14083" width="3.33203125" style="1008" customWidth="1"/>
    <col min="14084" max="14084" width="65.6640625" style="1008" customWidth="1"/>
    <col min="14085" max="14085" width="10.6640625" style="1008" customWidth="1"/>
    <col min="14086" max="14086" width="20.6640625" style="1008" customWidth="1"/>
    <col min="14087" max="14087" width="73.6640625" style="1008" customWidth="1"/>
    <col min="14088" max="14089" width="9.33203125" style="1008"/>
    <col min="14090" max="14090" width="23.33203125" style="1008" customWidth="1"/>
    <col min="14091" max="14093" width="9.33203125" style="1008"/>
    <col min="14094" max="14097" width="14.1640625" style="1008" customWidth="1"/>
    <col min="14098" max="14098" width="9.33203125" style="1008"/>
    <col min="14099" max="14102" width="14.1640625" style="1008" customWidth="1"/>
    <col min="14103" max="14335" width="9.33203125" style="1008"/>
    <col min="14336" max="14336" width="65.6640625" style="1008" customWidth="1"/>
    <col min="14337" max="14337" width="10.6640625" style="1008" customWidth="1"/>
    <col min="14338" max="14338" width="20.6640625" style="1008" customWidth="1"/>
    <col min="14339" max="14339" width="3.33203125" style="1008" customWidth="1"/>
    <col min="14340" max="14340" width="65.6640625" style="1008" customWidth="1"/>
    <col min="14341" max="14341" width="10.6640625" style="1008" customWidth="1"/>
    <col min="14342" max="14342" width="20.6640625" style="1008" customWidth="1"/>
    <col min="14343" max="14343" width="73.6640625" style="1008" customWidth="1"/>
    <col min="14344" max="14345" width="9.33203125" style="1008"/>
    <col min="14346" max="14346" width="23.33203125" style="1008" customWidth="1"/>
    <col min="14347" max="14349" width="9.33203125" style="1008"/>
    <col min="14350" max="14353" width="14.1640625" style="1008" customWidth="1"/>
    <col min="14354" max="14354" width="9.33203125" style="1008"/>
    <col min="14355" max="14358" width="14.1640625" style="1008" customWidth="1"/>
    <col min="14359" max="14591" width="9.33203125" style="1008"/>
    <col min="14592" max="14592" width="65.6640625" style="1008" customWidth="1"/>
    <col min="14593" max="14593" width="10.6640625" style="1008" customWidth="1"/>
    <col min="14594" max="14594" width="20.6640625" style="1008" customWidth="1"/>
    <col min="14595" max="14595" width="3.33203125" style="1008" customWidth="1"/>
    <col min="14596" max="14596" width="65.6640625" style="1008" customWidth="1"/>
    <col min="14597" max="14597" width="10.6640625" style="1008" customWidth="1"/>
    <col min="14598" max="14598" width="20.6640625" style="1008" customWidth="1"/>
    <col min="14599" max="14599" width="73.6640625" style="1008" customWidth="1"/>
    <col min="14600" max="14601" width="9.33203125" style="1008"/>
    <col min="14602" max="14602" width="23.33203125" style="1008" customWidth="1"/>
    <col min="14603" max="14605" width="9.33203125" style="1008"/>
    <col min="14606" max="14609" width="14.1640625" style="1008" customWidth="1"/>
    <col min="14610" max="14610" width="9.33203125" style="1008"/>
    <col min="14611" max="14614" width="14.1640625" style="1008" customWidth="1"/>
    <col min="14615" max="14847" width="9.33203125" style="1008"/>
    <col min="14848" max="14848" width="65.6640625" style="1008" customWidth="1"/>
    <col min="14849" max="14849" width="10.6640625" style="1008" customWidth="1"/>
    <col min="14850" max="14850" width="20.6640625" style="1008" customWidth="1"/>
    <col min="14851" max="14851" width="3.33203125" style="1008" customWidth="1"/>
    <col min="14852" max="14852" width="65.6640625" style="1008" customWidth="1"/>
    <col min="14853" max="14853" width="10.6640625" style="1008" customWidth="1"/>
    <col min="14854" max="14854" width="20.6640625" style="1008" customWidth="1"/>
    <col min="14855" max="14855" width="73.6640625" style="1008" customWidth="1"/>
    <col min="14856" max="14857" width="9.33203125" style="1008"/>
    <col min="14858" max="14858" width="23.33203125" style="1008" customWidth="1"/>
    <col min="14859" max="14861" width="9.33203125" style="1008"/>
    <col min="14862" max="14865" width="14.1640625" style="1008" customWidth="1"/>
    <col min="14866" max="14866" width="9.33203125" style="1008"/>
    <col min="14867" max="14870" width="14.1640625" style="1008" customWidth="1"/>
    <col min="14871" max="15103" width="9.33203125" style="1008"/>
    <col min="15104" max="15104" width="65.6640625" style="1008" customWidth="1"/>
    <col min="15105" max="15105" width="10.6640625" style="1008" customWidth="1"/>
    <col min="15106" max="15106" width="20.6640625" style="1008" customWidth="1"/>
    <col min="15107" max="15107" width="3.33203125" style="1008" customWidth="1"/>
    <col min="15108" max="15108" width="65.6640625" style="1008" customWidth="1"/>
    <col min="15109" max="15109" width="10.6640625" style="1008" customWidth="1"/>
    <col min="15110" max="15110" width="20.6640625" style="1008" customWidth="1"/>
    <col min="15111" max="15111" width="73.6640625" style="1008" customWidth="1"/>
    <col min="15112" max="15113" width="9.33203125" style="1008"/>
    <col min="15114" max="15114" width="23.33203125" style="1008" customWidth="1"/>
    <col min="15115" max="15117" width="9.33203125" style="1008"/>
    <col min="15118" max="15121" width="14.1640625" style="1008" customWidth="1"/>
    <col min="15122" max="15122" width="9.33203125" style="1008"/>
    <col min="15123" max="15126" width="14.1640625" style="1008" customWidth="1"/>
    <col min="15127" max="15359" width="9.33203125" style="1008"/>
    <col min="15360" max="15360" width="65.6640625" style="1008" customWidth="1"/>
    <col min="15361" max="15361" width="10.6640625" style="1008" customWidth="1"/>
    <col min="15362" max="15362" width="20.6640625" style="1008" customWidth="1"/>
    <col min="15363" max="15363" width="3.33203125" style="1008" customWidth="1"/>
    <col min="15364" max="15364" width="65.6640625" style="1008" customWidth="1"/>
    <col min="15365" max="15365" width="10.6640625" style="1008" customWidth="1"/>
    <col min="15366" max="15366" width="20.6640625" style="1008" customWidth="1"/>
    <col min="15367" max="15367" width="73.6640625" style="1008" customWidth="1"/>
    <col min="15368" max="15369" width="9.33203125" style="1008"/>
    <col min="15370" max="15370" width="23.33203125" style="1008" customWidth="1"/>
    <col min="15371" max="15373" width="9.33203125" style="1008"/>
    <col min="15374" max="15377" width="14.1640625" style="1008" customWidth="1"/>
    <col min="15378" max="15378" width="9.33203125" style="1008"/>
    <col min="15379" max="15382" width="14.1640625" style="1008" customWidth="1"/>
    <col min="15383" max="15615" width="9.33203125" style="1008"/>
    <col min="15616" max="15616" width="65.6640625" style="1008" customWidth="1"/>
    <col min="15617" max="15617" width="10.6640625" style="1008" customWidth="1"/>
    <col min="15618" max="15618" width="20.6640625" style="1008" customWidth="1"/>
    <col min="15619" max="15619" width="3.33203125" style="1008" customWidth="1"/>
    <col min="15620" max="15620" width="65.6640625" style="1008" customWidth="1"/>
    <col min="15621" max="15621" width="10.6640625" style="1008" customWidth="1"/>
    <col min="15622" max="15622" width="20.6640625" style="1008" customWidth="1"/>
    <col min="15623" max="15623" width="73.6640625" style="1008" customWidth="1"/>
    <col min="15624" max="15625" width="9.33203125" style="1008"/>
    <col min="15626" max="15626" width="23.33203125" style="1008" customWidth="1"/>
    <col min="15627" max="15629" width="9.33203125" style="1008"/>
    <col min="15630" max="15633" width="14.1640625" style="1008" customWidth="1"/>
    <col min="15634" max="15634" width="9.33203125" style="1008"/>
    <col min="15635" max="15638" width="14.1640625" style="1008" customWidth="1"/>
    <col min="15639" max="15871" width="9.33203125" style="1008"/>
    <col min="15872" max="15872" width="65.6640625" style="1008" customWidth="1"/>
    <col min="15873" max="15873" width="10.6640625" style="1008" customWidth="1"/>
    <col min="15874" max="15874" width="20.6640625" style="1008" customWidth="1"/>
    <col min="15875" max="15875" width="3.33203125" style="1008" customWidth="1"/>
    <col min="15876" max="15876" width="65.6640625" style="1008" customWidth="1"/>
    <col min="15877" max="15877" width="10.6640625" style="1008" customWidth="1"/>
    <col min="15878" max="15878" width="20.6640625" style="1008" customWidth="1"/>
    <col min="15879" max="15879" width="73.6640625" style="1008" customWidth="1"/>
    <col min="15880" max="15881" width="9.33203125" style="1008"/>
    <col min="15882" max="15882" width="23.33203125" style="1008" customWidth="1"/>
    <col min="15883" max="15885" width="9.33203125" style="1008"/>
    <col min="15886" max="15889" width="14.1640625" style="1008" customWidth="1"/>
    <col min="15890" max="15890" width="9.33203125" style="1008"/>
    <col min="15891" max="15894" width="14.1640625" style="1008" customWidth="1"/>
    <col min="15895" max="16127" width="9.33203125" style="1008"/>
    <col min="16128" max="16128" width="65.6640625" style="1008" customWidth="1"/>
    <col min="16129" max="16129" width="10.6640625" style="1008" customWidth="1"/>
    <col min="16130" max="16130" width="20.6640625" style="1008" customWidth="1"/>
    <col min="16131" max="16131" width="3.33203125" style="1008" customWidth="1"/>
    <col min="16132" max="16132" width="65.6640625" style="1008" customWidth="1"/>
    <col min="16133" max="16133" width="10.6640625" style="1008" customWidth="1"/>
    <col min="16134" max="16134" width="20.6640625" style="1008" customWidth="1"/>
    <col min="16135" max="16135" width="73.6640625" style="1008" customWidth="1"/>
    <col min="16136" max="16137" width="9.33203125" style="1008"/>
    <col min="16138" max="16138" width="23.33203125" style="1008" customWidth="1"/>
    <col min="16139" max="16141" width="9.33203125" style="1008"/>
    <col min="16142" max="16145" width="14.1640625" style="1008" customWidth="1"/>
    <col min="16146" max="16146" width="9.33203125" style="1008"/>
    <col min="16147" max="16150" width="14.1640625" style="1008" customWidth="1"/>
    <col min="16151" max="16384" width="9.33203125" style="1008"/>
  </cols>
  <sheetData>
    <row r="1" spans="1:23" ht="23.25" x14ac:dyDescent="0.2">
      <c r="A1" s="1006" t="str">
        <f>'t1'!$A$1</f>
        <v>REGIONI ED AUTONOMIE LOCALI - anno 2023</v>
      </c>
      <c r="B1" s="1006"/>
      <c r="C1" s="1006"/>
      <c r="D1" s="1006"/>
      <c r="E1" s="1006"/>
      <c r="F1" s="1006"/>
      <c r="G1" s="1006"/>
      <c r="H1" s="1007" t="s">
        <v>294</v>
      </c>
      <c r="O1" s="1008"/>
      <c r="P1" s="1008"/>
      <c r="Q1" s="1010">
        <v>52</v>
      </c>
      <c r="R1" s="1010" t="s">
        <v>962</v>
      </c>
      <c r="T1" s="1009"/>
      <c r="U1" s="1009"/>
    </row>
    <row r="2" spans="1:23" ht="15.6" customHeight="1" x14ac:dyDescent="0.2">
      <c r="N2"/>
      <c r="Q2" s="1010">
        <v>95</v>
      </c>
      <c r="R2" s="1010" t="s">
        <v>273</v>
      </c>
    </row>
    <row r="3" spans="1:23" ht="44.85" customHeight="1" x14ac:dyDescent="0.2">
      <c r="A3" s="1270"/>
      <c r="B3" s="1271"/>
      <c r="C3" s="1271"/>
      <c r="D3" s="1271"/>
      <c r="E3" s="1271"/>
      <c r="F3" s="1271"/>
      <c r="G3" s="1271"/>
      <c r="H3" s="1085"/>
      <c r="N3"/>
      <c r="O3" s="1009"/>
      <c r="P3" s="1009"/>
      <c r="Q3" s="1010">
        <v>78</v>
      </c>
      <c r="R3" s="1010" t="s">
        <v>273</v>
      </c>
      <c r="T3" s="1009"/>
      <c r="U3" s="1009"/>
    </row>
    <row r="4" spans="1:23" ht="15.6" customHeight="1" thickBot="1" x14ac:dyDescent="0.25">
      <c r="N4"/>
    </row>
    <row r="5" spans="1:23" ht="25.5" customHeight="1" thickBot="1" x14ac:dyDescent="0.25">
      <c r="A5" s="1014" t="s">
        <v>1123</v>
      </c>
      <c r="B5" s="1015"/>
      <c r="C5" s="1016"/>
      <c r="D5" s="1017"/>
      <c r="E5" s="1014" t="s">
        <v>1246</v>
      </c>
      <c r="F5" s="1018"/>
      <c r="G5" s="1016"/>
      <c r="H5" s="1019" t="s">
        <v>720</v>
      </c>
      <c r="O5" s="1021"/>
      <c r="P5" s="1021"/>
      <c r="T5" s="1021"/>
      <c r="U5" s="1021"/>
    </row>
    <row r="6" spans="1:23" ht="17.100000000000001" customHeight="1" x14ac:dyDescent="0.2">
      <c r="A6" s="1022" t="s">
        <v>127</v>
      </c>
      <c r="B6" s="1023" t="s">
        <v>128</v>
      </c>
      <c r="C6" s="1024" t="s">
        <v>242</v>
      </c>
      <c r="D6" s="1063"/>
      <c r="E6" s="1022" t="s">
        <v>127</v>
      </c>
      <c r="F6" s="1025" t="s">
        <v>128</v>
      </c>
      <c r="G6" s="1026" t="s">
        <v>242</v>
      </c>
      <c r="H6" s="1791"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6"/>
    </row>
    <row r="7" spans="1:23" ht="17.100000000000001" customHeight="1" x14ac:dyDescent="0.25">
      <c r="A7" s="1087" t="s">
        <v>780</v>
      </c>
      <c r="B7" s="1029"/>
      <c r="C7" s="1088"/>
      <c r="D7" s="1017"/>
      <c r="E7" s="1087" t="s">
        <v>780</v>
      </c>
      <c r="F7" s="1029"/>
      <c r="G7" s="1030"/>
      <c r="H7" s="1797"/>
      <c r="O7" s="831" t="s">
        <v>722</v>
      </c>
      <c r="P7" s="1064"/>
      <c r="Q7" s="1065"/>
      <c r="R7" s="1065"/>
      <c r="T7" s="831" t="s">
        <v>723</v>
      </c>
      <c r="U7" s="1064"/>
      <c r="V7" s="1065"/>
      <c r="W7" s="1065"/>
    </row>
    <row r="8" spans="1:23" ht="17.100000000000001" customHeight="1" x14ac:dyDescent="0.2">
      <c r="A8" s="1036" t="s">
        <v>724</v>
      </c>
      <c r="B8" s="1037"/>
      <c r="C8" s="1089"/>
      <c r="D8" s="1017"/>
      <c r="E8" s="1036" t="s">
        <v>935</v>
      </c>
      <c r="F8" s="1037"/>
      <c r="G8" s="1038"/>
      <c r="H8" s="1797"/>
      <c r="O8" s="832" t="s">
        <v>725</v>
      </c>
      <c r="P8" s="832" t="s">
        <v>726</v>
      </c>
      <c r="Q8" s="832" t="s">
        <v>727</v>
      </c>
      <c r="R8" s="832" t="s">
        <v>668</v>
      </c>
      <c r="T8" s="832" t="s">
        <v>725</v>
      </c>
      <c r="U8" s="832" t="s">
        <v>726</v>
      </c>
      <c r="V8" s="832" t="s">
        <v>727</v>
      </c>
      <c r="W8" s="832" t="s">
        <v>668</v>
      </c>
    </row>
    <row r="9" spans="1:23" ht="17.100000000000001" customHeight="1" x14ac:dyDescent="0.2">
      <c r="A9" s="1040" t="s">
        <v>781</v>
      </c>
      <c r="B9" s="1042" t="s">
        <v>782</v>
      </c>
      <c r="C9" s="1552">
        <v>5260</v>
      </c>
      <c r="D9" s="1017"/>
      <c r="E9" s="1090" t="s">
        <v>1139</v>
      </c>
      <c r="F9" s="1091" t="s">
        <v>1140</v>
      </c>
      <c r="G9" s="1552">
        <v>4399</v>
      </c>
      <c r="H9" s="1797"/>
      <c r="O9" s="1009">
        <v>52</v>
      </c>
      <c r="P9" s="1009">
        <v>7</v>
      </c>
      <c r="Q9" s="1009" t="str">
        <f>B9</f>
        <v>F00B</v>
      </c>
      <c r="R9" s="1092">
        <f>ROUND(C9,0)</f>
        <v>5260</v>
      </c>
      <c r="S9" s="1009" t="str">
        <f t="shared" ref="S9:S25" si="0">VLOOKUP(O9,Q:R,2,FALSE)</f>
        <v>SQ9</v>
      </c>
      <c r="T9" s="1009">
        <v>52</v>
      </c>
      <c r="U9" s="1009">
        <v>61</v>
      </c>
      <c r="V9" s="1093" t="str">
        <f>F9</f>
        <v>U20S</v>
      </c>
      <c r="W9" s="1092">
        <f>ROUND(G9,0)</f>
        <v>4399</v>
      </c>
    </row>
    <row r="10" spans="1:23" ht="17.100000000000001" customHeight="1" x14ac:dyDescent="0.2">
      <c r="A10" s="1040" t="s">
        <v>1078</v>
      </c>
      <c r="B10" s="1042" t="s">
        <v>899</v>
      </c>
      <c r="C10" s="1552">
        <v>166</v>
      </c>
      <c r="D10" s="1017"/>
      <c r="E10" s="1440" t="s">
        <v>1247</v>
      </c>
      <c r="F10" s="1483" t="s">
        <v>1248</v>
      </c>
      <c r="G10" s="1552">
        <v>239</v>
      </c>
      <c r="H10" s="1797"/>
      <c r="O10" s="1009">
        <v>52</v>
      </c>
      <c r="P10" s="1009">
        <v>7</v>
      </c>
      <c r="Q10" s="1009" t="str">
        <f t="shared" ref="Q10:Q24" si="1">B10</f>
        <v>F10Y</v>
      </c>
      <c r="R10" s="1092">
        <f t="shared" ref="R10:R24" si="2">ROUND(C10,0)</f>
        <v>166</v>
      </c>
      <c r="S10" s="1009" t="str">
        <f t="shared" si="0"/>
        <v>SQ9</v>
      </c>
      <c r="T10" s="1009">
        <v>52</v>
      </c>
      <c r="U10" s="1009">
        <v>61</v>
      </c>
      <c r="V10" s="1093" t="str">
        <f t="shared" ref="V10:V31" si="3">F10</f>
        <v>U02P</v>
      </c>
      <c r="W10" s="1092">
        <f t="shared" ref="W10:W31" si="4">ROUND(G10,0)</f>
        <v>239</v>
      </c>
    </row>
    <row r="11" spans="1:23" ht="17.100000000000001" customHeight="1" thickBot="1" x14ac:dyDescent="0.25">
      <c r="A11" s="1040" t="s">
        <v>1249</v>
      </c>
      <c r="B11" s="1042" t="s">
        <v>1141</v>
      </c>
      <c r="C11" s="1552">
        <v>169</v>
      </c>
      <c r="D11" s="1017"/>
      <c r="E11" s="1040" t="s">
        <v>1020</v>
      </c>
      <c r="F11" s="1042" t="s">
        <v>783</v>
      </c>
      <c r="G11" s="1552">
        <v>1061</v>
      </c>
      <c r="H11" s="1795"/>
      <c r="O11" s="1009">
        <v>52</v>
      </c>
      <c r="P11" s="1009">
        <v>7</v>
      </c>
      <c r="Q11" s="1009" t="str">
        <f t="shared" si="1"/>
        <v>F20K</v>
      </c>
      <c r="R11" s="1092">
        <f t="shared" si="2"/>
        <v>169</v>
      </c>
      <c r="S11" s="1009" t="str">
        <f t="shared" si="0"/>
        <v>SQ9</v>
      </c>
      <c r="T11" s="1009">
        <v>52</v>
      </c>
      <c r="U11" s="1009">
        <v>61</v>
      </c>
      <c r="V11" s="1093" t="str">
        <f t="shared" si="3"/>
        <v>U00D</v>
      </c>
      <c r="W11" s="1092">
        <f t="shared" si="4"/>
        <v>1061</v>
      </c>
    </row>
    <row r="12" spans="1:23" ht="17.100000000000001" customHeight="1" x14ac:dyDescent="0.2">
      <c r="A12" s="1040" t="s">
        <v>1179</v>
      </c>
      <c r="B12" s="1094" t="s">
        <v>753</v>
      </c>
      <c r="C12" s="1552">
        <v>264</v>
      </c>
      <c r="D12" s="1017"/>
      <c r="E12" s="1040" t="s">
        <v>1021</v>
      </c>
      <c r="F12" s="1042" t="s">
        <v>786</v>
      </c>
      <c r="G12" s="1552">
        <v>0</v>
      </c>
      <c r="H12" s="1794" t="s">
        <v>1023</v>
      </c>
      <c r="O12" s="1009">
        <v>52</v>
      </c>
      <c r="P12" s="1009">
        <v>7</v>
      </c>
      <c r="Q12" s="1009" t="str">
        <f t="shared" si="1"/>
        <v>F00Z</v>
      </c>
      <c r="R12" s="1092">
        <f t="shared" si="2"/>
        <v>264</v>
      </c>
      <c r="S12" s="1009" t="str">
        <f t="shared" si="0"/>
        <v>SQ9</v>
      </c>
      <c r="T12" s="1009">
        <v>52</v>
      </c>
      <c r="U12" s="1009">
        <v>61</v>
      </c>
      <c r="V12" s="1093" t="str">
        <f t="shared" si="3"/>
        <v>U00E</v>
      </c>
      <c r="W12" s="1092">
        <f t="shared" si="4"/>
        <v>0</v>
      </c>
    </row>
    <row r="13" spans="1:23" ht="17.100000000000001" customHeight="1" thickBot="1" x14ac:dyDescent="0.25">
      <c r="A13" s="1040" t="s">
        <v>1181</v>
      </c>
      <c r="B13" s="1094" t="s">
        <v>1177</v>
      </c>
      <c r="C13" s="1552">
        <v>239</v>
      </c>
      <c r="D13" s="1017"/>
      <c r="E13" s="1040" t="s">
        <v>1022</v>
      </c>
      <c r="F13" s="1042" t="s">
        <v>788</v>
      </c>
      <c r="G13" s="1552">
        <v>0</v>
      </c>
      <c r="H13" s="1795"/>
      <c r="O13" s="1009">
        <v>52</v>
      </c>
      <c r="P13" s="1009">
        <v>7</v>
      </c>
      <c r="Q13" s="1009" t="str">
        <f t="shared" si="1"/>
        <v>F23X</v>
      </c>
      <c r="R13" s="1092">
        <f t="shared" si="2"/>
        <v>239</v>
      </c>
      <c r="S13" s="1009" t="str">
        <f t="shared" si="0"/>
        <v>SQ9</v>
      </c>
      <c r="T13" s="1009">
        <v>52</v>
      </c>
      <c r="U13" s="1009">
        <v>61</v>
      </c>
      <c r="V13" s="1093" t="str">
        <f t="shared" si="3"/>
        <v>U00F</v>
      </c>
      <c r="W13" s="1092">
        <f t="shared" si="4"/>
        <v>0</v>
      </c>
    </row>
    <row r="14" spans="1:23" ht="17.100000000000001" customHeight="1" x14ac:dyDescent="0.2">
      <c r="A14" s="1040" t="s">
        <v>784</v>
      </c>
      <c r="B14" s="1042" t="s">
        <v>785</v>
      </c>
      <c r="C14" s="1552">
        <v>0</v>
      </c>
      <c r="D14" s="1017"/>
      <c r="E14" s="1439" t="s">
        <v>1250</v>
      </c>
      <c r="F14" s="1436" t="s">
        <v>1251</v>
      </c>
      <c r="G14" s="1552">
        <v>0</v>
      </c>
      <c r="H14" s="1791" t="str">
        <f>IF(LEN(H16&amp;H17&amp;H18&amp;H19&amp;H20&amp;H21&amp;H22&amp;H23&amp;H24&amp;H25)&gt;0,"Attenzione, le seguenti voci creano incongruenza perché magg. del 10% del totale:","OK")</f>
        <v>OK</v>
      </c>
      <c r="O14" s="1009">
        <v>52</v>
      </c>
      <c r="P14" s="1009">
        <v>7</v>
      </c>
      <c r="Q14" s="1009" t="str">
        <f t="shared" si="1"/>
        <v>F00C</v>
      </c>
      <c r="R14" s="1092">
        <f t="shared" si="2"/>
        <v>0</v>
      </c>
      <c r="S14" s="1009" t="str">
        <f t="shared" si="0"/>
        <v>SQ9</v>
      </c>
      <c r="T14" s="1009">
        <v>52</v>
      </c>
      <c r="U14" s="1009">
        <v>61</v>
      </c>
      <c r="V14" s="1093" t="str">
        <f t="shared" si="3"/>
        <v>U07T</v>
      </c>
      <c r="W14" s="1092">
        <f t="shared" si="4"/>
        <v>0</v>
      </c>
    </row>
    <row r="15" spans="1:23" ht="17.100000000000001" customHeight="1" x14ac:dyDescent="0.2">
      <c r="A15" s="1040" t="s">
        <v>787</v>
      </c>
      <c r="B15" s="1094" t="s">
        <v>456</v>
      </c>
      <c r="C15" s="1552">
        <v>0</v>
      </c>
      <c r="D15" s="1017"/>
      <c r="E15" s="1040" t="s">
        <v>1024</v>
      </c>
      <c r="F15" s="1042" t="s">
        <v>791</v>
      </c>
      <c r="G15" s="1552">
        <v>1630</v>
      </c>
      <c r="H15" s="1798"/>
      <c r="O15" s="1009">
        <v>52</v>
      </c>
      <c r="P15" s="1009">
        <v>7</v>
      </c>
      <c r="Q15" s="1009" t="str">
        <f t="shared" si="1"/>
        <v>F70A</v>
      </c>
      <c r="R15" s="1092">
        <f t="shared" si="2"/>
        <v>0</v>
      </c>
      <c r="S15" s="1009" t="str">
        <f t="shared" si="0"/>
        <v>SQ9</v>
      </c>
      <c r="T15" s="1009">
        <v>52</v>
      </c>
      <c r="U15" s="1009">
        <v>61</v>
      </c>
      <c r="V15" s="1093" t="str">
        <f t="shared" si="3"/>
        <v>U00G</v>
      </c>
      <c r="W15" s="1092">
        <f t="shared" si="4"/>
        <v>1630</v>
      </c>
    </row>
    <row r="16" spans="1:23" ht="17.100000000000001" customHeight="1" x14ac:dyDescent="0.2">
      <c r="A16" s="1040" t="s">
        <v>789</v>
      </c>
      <c r="B16" s="1042" t="s">
        <v>790</v>
      </c>
      <c r="C16" s="1552">
        <v>0</v>
      </c>
      <c r="D16" s="1017"/>
      <c r="E16" s="1040" t="s">
        <v>1025</v>
      </c>
      <c r="F16" s="1042" t="s">
        <v>794</v>
      </c>
      <c r="G16" s="1552">
        <v>0</v>
      </c>
      <c r="H16" s="1095" t="str">
        <f>IF(C62&lt;&gt;0,IF(R25/ABS(C$62)&gt;0.1,"Fondo - Altre risorse fisse - F00O",""),"")</f>
        <v/>
      </c>
      <c r="O16" s="1009">
        <v>52</v>
      </c>
      <c r="P16" s="1009">
        <v>7</v>
      </c>
      <c r="Q16" s="1009" t="str">
        <f t="shared" si="1"/>
        <v>F00D</v>
      </c>
      <c r="R16" s="1092">
        <f t="shared" si="2"/>
        <v>0</v>
      </c>
      <c r="S16" s="1009" t="str">
        <f t="shared" si="0"/>
        <v>SQ9</v>
      </c>
      <c r="T16" s="1009">
        <v>52</v>
      </c>
      <c r="U16" s="1009">
        <v>61</v>
      </c>
      <c r="V16" s="1093" t="str">
        <f t="shared" si="3"/>
        <v>U00H</v>
      </c>
      <c r="W16" s="1092">
        <f t="shared" si="4"/>
        <v>0</v>
      </c>
    </row>
    <row r="17" spans="1:23" ht="17.100000000000001" customHeight="1" x14ac:dyDescent="0.2">
      <c r="A17" s="1040" t="s">
        <v>792</v>
      </c>
      <c r="B17" s="1042" t="s">
        <v>793</v>
      </c>
      <c r="C17" s="1552">
        <v>0</v>
      </c>
      <c r="D17" s="1017"/>
      <c r="E17" s="1040" t="s">
        <v>1252</v>
      </c>
      <c r="F17" s="1042" t="s">
        <v>795</v>
      </c>
      <c r="G17" s="1552">
        <v>0</v>
      </c>
      <c r="H17" s="1317" t="str">
        <f>IF(C62&lt;&gt;0,IF(R50/ABS(C62)&gt;0.1,"Fondo risorse decentrate - Altre risorse variabili - F00O",""),"")</f>
        <v/>
      </c>
      <c r="O17" s="1009">
        <v>52</v>
      </c>
      <c r="P17" s="1009">
        <v>7</v>
      </c>
      <c r="Q17" s="1009" t="str">
        <f t="shared" si="1"/>
        <v>F00E</v>
      </c>
      <c r="R17" s="1092">
        <f t="shared" si="2"/>
        <v>0</v>
      </c>
      <c r="S17" s="1009" t="str">
        <f t="shared" si="0"/>
        <v>SQ9</v>
      </c>
      <c r="T17" s="1009">
        <v>52</v>
      </c>
      <c r="U17" s="1009">
        <v>61</v>
      </c>
      <c r="V17" s="1093" t="str">
        <f t="shared" si="3"/>
        <v>U00J</v>
      </c>
      <c r="W17" s="1092">
        <f t="shared" si="4"/>
        <v>0</v>
      </c>
    </row>
    <row r="18" spans="1:23" ht="17.100000000000001" customHeight="1" x14ac:dyDescent="0.2">
      <c r="A18" s="1040" t="s">
        <v>907</v>
      </c>
      <c r="B18" s="1042" t="s">
        <v>908</v>
      </c>
      <c r="C18" s="1552">
        <v>0</v>
      </c>
      <c r="D18" s="1017"/>
      <c r="E18" s="1040" t="s">
        <v>1026</v>
      </c>
      <c r="F18" s="1042" t="s">
        <v>798</v>
      </c>
      <c r="G18" s="1552">
        <v>0</v>
      </c>
      <c r="H18" s="1095" t="str">
        <f>IF(C62&lt;&gt;0,IF(R60/ABS(C62)&gt;0.1,"Fondo risorse decentrate - Altre decurtazioni - F01P",""),"")</f>
        <v/>
      </c>
      <c r="O18" s="1096">
        <v>52</v>
      </c>
      <c r="P18" s="1009">
        <v>7</v>
      </c>
      <c r="Q18" s="1009" t="str">
        <f t="shared" si="1"/>
        <v>F00J</v>
      </c>
      <c r="R18" s="1092">
        <f t="shared" si="2"/>
        <v>0</v>
      </c>
      <c r="S18" s="1009" t="str">
        <f t="shared" si="0"/>
        <v>SQ9</v>
      </c>
      <c r="T18" s="1009">
        <v>52</v>
      </c>
      <c r="U18" s="1009">
        <v>61</v>
      </c>
      <c r="V18" s="1093" t="str">
        <f t="shared" si="3"/>
        <v>U00K</v>
      </c>
      <c r="W18" s="1092">
        <f t="shared" si="4"/>
        <v>0</v>
      </c>
    </row>
    <row r="19" spans="1:23" ht="17.100000000000001" customHeight="1" x14ac:dyDescent="0.2">
      <c r="A19" s="1040" t="s">
        <v>796</v>
      </c>
      <c r="B19" s="1042" t="s">
        <v>797</v>
      </c>
      <c r="C19" s="1552">
        <v>0</v>
      </c>
      <c r="D19" s="1017"/>
      <c r="E19" s="1040" t="s">
        <v>1027</v>
      </c>
      <c r="F19" s="1042" t="s">
        <v>799</v>
      </c>
      <c r="G19" s="1552">
        <v>0</v>
      </c>
      <c r="H19" s="1095" t="str">
        <f>IF(C76&lt;&gt;0,IF(R70/ABS(C76)&gt;0.1,"Incarichi di Elevata Qualificazione - Altre risorse fisse - F00O",""),"")</f>
        <v/>
      </c>
      <c r="O19" s="1096">
        <v>52</v>
      </c>
      <c r="P19" s="1009">
        <v>7</v>
      </c>
      <c r="Q19" s="1009" t="str">
        <f t="shared" si="1"/>
        <v>F00K</v>
      </c>
      <c r="R19" s="1092">
        <f t="shared" si="2"/>
        <v>0</v>
      </c>
      <c r="S19" s="1009" t="str">
        <f t="shared" si="0"/>
        <v>SQ9</v>
      </c>
      <c r="T19" s="1009">
        <v>52</v>
      </c>
      <c r="U19" s="1009">
        <v>61</v>
      </c>
      <c r="V19" s="1093" t="str">
        <f t="shared" si="3"/>
        <v>U00L</v>
      </c>
      <c r="W19" s="1092">
        <f t="shared" si="4"/>
        <v>0</v>
      </c>
    </row>
    <row r="20" spans="1:23" ht="17.100000000000001" customHeight="1" x14ac:dyDescent="0.2">
      <c r="A20" s="1040" t="s">
        <v>1253</v>
      </c>
      <c r="B20" s="1042" t="s">
        <v>1178</v>
      </c>
      <c r="C20" s="1552">
        <v>0</v>
      </c>
      <c r="D20" s="1017"/>
      <c r="E20" s="1040" t="s">
        <v>1254</v>
      </c>
      <c r="F20" s="1074" t="s">
        <v>754</v>
      </c>
      <c r="G20" s="1552">
        <v>0</v>
      </c>
      <c r="H20" s="1095" t="str">
        <f>IF(C76&lt;&gt;0,IF(R74/ABS(C76)&gt;0.1,"Incarichi di Elevata Qualificazione - Altre decurtazioni - F01P",""),"")</f>
        <v/>
      </c>
      <c r="O20" s="1096">
        <v>52</v>
      </c>
      <c r="P20" s="1009">
        <v>7</v>
      </c>
      <c r="Q20" s="1009" t="str">
        <f t="shared" si="1"/>
        <v>F23Y</v>
      </c>
      <c r="R20" s="1092">
        <f t="shared" si="2"/>
        <v>0</v>
      </c>
      <c r="S20" s="1009" t="str">
        <f t="shared" si="0"/>
        <v>SQ9</v>
      </c>
      <c r="T20" s="1009">
        <v>52</v>
      </c>
      <c r="U20" s="1009">
        <v>61</v>
      </c>
      <c r="V20" s="1093" t="str">
        <f t="shared" si="3"/>
        <v>U22I</v>
      </c>
      <c r="W20" s="1092">
        <f t="shared" si="4"/>
        <v>0</v>
      </c>
    </row>
    <row r="21" spans="1:23" ht="17.100000000000001" customHeight="1" x14ac:dyDescent="0.2">
      <c r="A21" s="1435" t="s">
        <v>1255</v>
      </c>
      <c r="B21" s="1196" t="s">
        <v>1256</v>
      </c>
      <c r="C21" s="1552">
        <v>0</v>
      </c>
      <c r="D21" s="1017"/>
      <c r="E21" s="1040" t="s">
        <v>1076</v>
      </c>
      <c r="F21" s="1042" t="s">
        <v>1028</v>
      </c>
      <c r="G21" s="1552">
        <v>0</v>
      </c>
      <c r="H21" s="1095" t="str">
        <f>IF(C88&lt;&gt;0,IF(R82/ABS(C88)&gt;0.1,"Straordinario - Altre risorse - F00O",""),"")</f>
        <v/>
      </c>
      <c r="O21" s="1096">
        <v>52</v>
      </c>
      <c r="P21" s="1009">
        <v>7</v>
      </c>
      <c r="Q21" s="1009" t="str">
        <f t="shared" si="1"/>
        <v>F25W</v>
      </c>
      <c r="R21" s="1092">
        <f t="shared" si="2"/>
        <v>0</v>
      </c>
      <c r="S21" s="1009" t="str">
        <f t="shared" si="0"/>
        <v>SQ9</v>
      </c>
      <c r="T21" s="1009">
        <v>52</v>
      </c>
      <c r="U21" s="1009">
        <v>61</v>
      </c>
      <c r="V21" s="1093" t="str">
        <f t="shared" si="3"/>
        <v>U07E</v>
      </c>
      <c r="W21" s="1092">
        <f t="shared" si="4"/>
        <v>0</v>
      </c>
    </row>
    <row r="22" spans="1:23" ht="17.100000000000001" customHeight="1" x14ac:dyDescent="0.2">
      <c r="A22" s="1040" t="s">
        <v>891</v>
      </c>
      <c r="B22" s="1042" t="s">
        <v>892</v>
      </c>
      <c r="C22" s="1552">
        <v>0</v>
      </c>
      <c r="D22" s="1017"/>
      <c r="E22" s="1040" t="s">
        <v>1029</v>
      </c>
      <c r="F22" s="1042" t="s">
        <v>895</v>
      </c>
      <c r="G22" s="1552">
        <v>0</v>
      </c>
      <c r="H22" s="1095" t="str">
        <f>IF(C88&lt;&gt;0,IF(R86/ABS(C88)&gt;0.1,"Straordinario - Altre decurtazioni - F01P",""),"")</f>
        <v/>
      </c>
      <c r="O22" s="1096">
        <v>52</v>
      </c>
      <c r="P22" s="1009">
        <v>7</v>
      </c>
      <c r="Q22" s="1009" t="str">
        <f t="shared" si="1"/>
        <v>F10K</v>
      </c>
      <c r="R22" s="1092">
        <f t="shared" si="2"/>
        <v>0</v>
      </c>
      <c r="S22" s="1009" t="str">
        <f t="shared" si="0"/>
        <v>SQ9</v>
      </c>
      <c r="T22" s="1009">
        <v>52</v>
      </c>
      <c r="U22" s="1009">
        <v>61</v>
      </c>
      <c r="V22" s="1093" t="str">
        <f t="shared" si="3"/>
        <v>U04C</v>
      </c>
      <c r="W22" s="1092">
        <f t="shared" si="4"/>
        <v>0</v>
      </c>
    </row>
    <row r="23" spans="1:23" ht="17.100000000000001" customHeight="1" x14ac:dyDescent="0.2">
      <c r="A23" s="1040" t="s">
        <v>1257</v>
      </c>
      <c r="B23" s="1042" t="s">
        <v>1077</v>
      </c>
      <c r="C23" s="1552">
        <v>0</v>
      </c>
      <c r="D23" s="1017"/>
      <c r="E23" s="1097" t="s">
        <v>1030</v>
      </c>
      <c r="F23" s="1042" t="s">
        <v>800</v>
      </c>
      <c r="G23" s="1552">
        <v>0</v>
      </c>
      <c r="H23" s="1095" t="str">
        <f>IF(G34&lt;&gt;0,IF(W32/ABS(G34)&gt;0.1,"Fondo risorse decentrate - Altre destinazioni - U998",""),"")</f>
        <v/>
      </c>
      <c r="I23" s="1098"/>
      <c r="O23" s="1096">
        <v>52</v>
      </c>
      <c r="P23" s="1009">
        <v>7</v>
      </c>
      <c r="Q23" s="1009" t="str">
        <f t="shared" si="1"/>
        <v>F16L</v>
      </c>
      <c r="R23" s="1092">
        <f t="shared" si="2"/>
        <v>0</v>
      </c>
      <c r="S23" s="1009" t="str">
        <f t="shared" si="0"/>
        <v>SQ9</v>
      </c>
      <c r="T23" s="1009">
        <v>52</v>
      </c>
      <c r="U23" s="1009">
        <v>61</v>
      </c>
      <c r="V23" s="1093" t="str">
        <f t="shared" si="3"/>
        <v>U00P</v>
      </c>
      <c r="W23" s="1092">
        <f t="shared" si="4"/>
        <v>0</v>
      </c>
    </row>
    <row r="24" spans="1:23" ht="17.100000000000001" customHeight="1" x14ac:dyDescent="0.2">
      <c r="A24" s="1040" t="s">
        <v>1258</v>
      </c>
      <c r="B24" s="1042" t="s">
        <v>940</v>
      </c>
      <c r="C24" s="1552">
        <v>0</v>
      </c>
      <c r="D24" s="1017"/>
      <c r="E24" s="1040" t="s">
        <v>1031</v>
      </c>
      <c r="F24" s="1042" t="s">
        <v>801</v>
      </c>
      <c r="G24" s="1552">
        <v>0</v>
      </c>
      <c r="H24" s="1095" t="str">
        <f>IF(G70&lt;&gt;0,IF(W68/ABS(G70)&gt;0.1,"Incarichi di Elevata Qualificazione - Altre destinazioni - U998",""),"")</f>
        <v/>
      </c>
      <c r="I24" s="1098"/>
      <c r="O24" s="1096">
        <v>52</v>
      </c>
      <c r="P24" s="1009">
        <v>7</v>
      </c>
      <c r="Q24" s="1009" t="str">
        <f t="shared" si="1"/>
        <v>F15K</v>
      </c>
      <c r="R24" s="1092">
        <f t="shared" si="2"/>
        <v>0</v>
      </c>
      <c r="S24" s="1009" t="str">
        <f t="shared" si="0"/>
        <v>SQ9</v>
      </c>
      <c r="T24" s="1009">
        <v>52</v>
      </c>
      <c r="U24" s="1009">
        <v>61</v>
      </c>
      <c r="V24" s="1093" t="str">
        <f t="shared" si="3"/>
        <v>U00Q</v>
      </c>
      <c r="W24" s="1092">
        <f t="shared" si="4"/>
        <v>0</v>
      </c>
    </row>
    <row r="25" spans="1:23" ht="17.100000000000001" customHeight="1" thickBot="1" x14ac:dyDescent="0.25">
      <c r="A25" s="1040" t="s">
        <v>1013</v>
      </c>
      <c r="B25" s="1042" t="s">
        <v>1014</v>
      </c>
      <c r="C25" s="1552">
        <v>0</v>
      </c>
      <c r="D25" s="1017"/>
      <c r="E25" s="1040" t="s">
        <v>1032</v>
      </c>
      <c r="F25" s="1042" t="s">
        <v>802</v>
      </c>
      <c r="G25" s="1552">
        <v>0</v>
      </c>
      <c r="H25" s="1095" t="str">
        <f>IF(G84&lt;&gt;0,IF(W82/ABS(G84)&gt;0.1,"Straordinario - Altre destinazioni - U998",""),"")</f>
        <v/>
      </c>
      <c r="I25" s="1098"/>
      <c r="O25" s="1318">
        <v>52</v>
      </c>
      <c r="P25" s="1318">
        <v>7</v>
      </c>
      <c r="Q25" s="1318" t="str">
        <f>B25</f>
        <v>F00O</v>
      </c>
      <c r="R25" s="1319">
        <f>ROUND(C25,0)</f>
        <v>0</v>
      </c>
      <c r="S25" s="1318" t="str">
        <f t="shared" si="0"/>
        <v>SQ9</v>
      </c>
      <c r="T25" s="1009">
        <v>52</v>
      </c>
      <c r="U25" s="1009">
        <v>61</v>
      </c>
      <c r="V25" s="1093" t="str">
        <f t="shared" si="3"/>
        <v>U00R</v>
      </c>
      <c r="W25" s="1092">
        <f t="shared" si="4"/>
        <v>0</v>
      </c>
    </row>
    <row r="26" spans="1:23" ht="17.100000000000001" customHeight="1" thickBot="1" x14ac:dyDescent="0.25">
      <c r="A26" s="1045" t="s">
        <v>413</v>
      </c>
      <c r="B26" s="1054"/>
      <c r="C26" s="1047">
        <f>SUM(C9:C25)</f>
        <v>6098</v>
      </c>
      <c r="D26" s="1017"/>
      <c r="E26" s="1040" t="s">
        <v>1033</v>
      </c>
      <c r="F26" s="1042" t="s">
        <v>803</v>
      </c>
      <c r="G26" s="1552">
        <v>0</v>
      </c>
      <c r="H26" s="1019" t="s">
        <v>1126</v>
      </c>
      <c r="I26" s="1098"/>
      <c r="O26" s="1009"/>
      <c r="P26" s="1009"/>
      <c r="Q26" s="1009"/>
      <c r="R26" s="1092"/>
      <c r="S26" s="1101"/>
      <c r="T26" s="1009">
        <v>52</v>
      </c>
      <c r="U26" s="1009">
        <v>61</v>
      </c>
      <c r="V26" s="1093" t="str">
        <f t="shared" si="3"/>
        <v>U00S</v>
      </c>
      <c r="W26" s="1092">
        <f t="shared" si="4"/>
        <v>0</v>
      </c>
    </row>
    <row r="27" spans="1:23" ht="17.100000000000001" customHeight="1" x14ac:dyDescent="0.2">
      <c r="A27" s="1099" t="s">
        <v>414</v>
      </c>
      <c r="B27" s="1422"/>
      <c r="C27" s="1100"/>
      <c r="D27" s="1017"/>
      <c r="E27" s="1008" t="s">
        <v>1034</v>
      </c>
      <c r="F27" s="1102" t="s">
        <v>806</v>
      </c>
      <c r="G27" s="1552">
        <v>0</v>
      </c>
      <c r="H27" s="1791" t="str">
        <f>IF(LEN(H30&amp;H31&amp;H32)&gt;0,"Attenzione, nelle seguenti sezioni le destinazioni risultano superiori alle relative risorse e generano pertanto squadratura 8:","OK")</f>
        <v>OK</v>
      </c>
      <c r="I27" s="1098"/>
      <c r="T27" s="1009">
        <v>52</v>
      </c>
      <c r="U27" s="1009">
        <v>61</v>
      </c>
      <c r="V27" s="1093" t="str">
        <f t="shared" si="3"/>
        <v>U01B</v>
      </c>
      <c r="W27" s="1092">
        <f t="shared" si="4"/>
        <v>0</v>
      </c>
    </row>
    <row r="28" spans="1:23" ht="17.100000000000001" customHeight="1" x14ac:dyDescent="0.2">
      <c r="A28" s="1040" t="s">
        <v>772</v>
      </c>
      <c r="B28" s="1094" t="s">
        <v>455</v>
      </c>
      <c r="C28" s="1552">
        <v>0</v>
      </c>
      <c r="D28" s="1017"/>
      <c r="E28" s="1040" t="s">
        <v>1035</v>
      </c>
      <c r="F28" s="1042" t="s">
        <v>809</v>
      </c>
      <c r="G28" s="1552">
        <v>0</v>
      </c>
      <c r="H28" s="1792"/>
      <c r="I28" s="1098"/>
      <c r="O28" s="1009">
        <v>52</v>
      </c>
      <c r="P28" s="1009">
        <v>9</v>
      </c>
      <c r="Q28" s="1009" t="str">
        <f t="shared" ref="Q28:Q50" si="5">B28</f>
        <v>F50H</v>
      </c>
      <c r="R28" s="1092">
        <f t="shared" ref="R28:R50" si="6">ROUND(C28,0)</f>
        <v>0</v>
      </c>
      <c r="S28" s="1009" t="str">
        <f t="shared" ref="S28:S50" si="7">VLOOKUP(O28,Q:R,2,FALSE)</f>
        <v>SQ9</v>
      </c>
      <c r="T28" s="1009">
        <v>52</v>
      </c>
      <c r="U28" s="1009">
        <v>61</v>
      </c>
      <c r="V28" s="1093" t="str">
        <f t="shared" si="3"/>
        <v>U00M</v>
      </c>
      <c r="W28" s="1092">
        <f t="shared" si="4"/>
        <v>0</v>
      </c>
    </row>
    <row r="29" spans="1:23" ht="17.100000000000001" customHeight="1" x14ac:dyDescent="0.2">
      <c r="A29" s="1040" t="s">
        <v>773</v>
      </c>
      <c r="B29" s="1074" t="s">
        <v>570</v>
      </c>
      <c r="C29" s="1552">
        <v>0</v>
      </c>
      <c r="D29" s="1017"/>
      <c r="E29" s="1040" t="s">
        <v>1036</v>
      </c>
      <c r="F29" s="1042" t="s">
        <v>810</v>
      </c>
      <c r="G29" s="1552">
        <v>0</v>
      </c>
      <c r="H29" s="1792"/>
      <c r="I29" s="1098"/>
      <c r="K29" s="1103"/>
      <c r="O29" s="1009">
        <v>52</v>
      </c>
      <c r="P29" s="1009">
        <v>9</v>
      </c>
      <c r="Q29" s="1009" t="str">
        <f t="shared" si="5"/>
        <v>F96H</v>
      </c>
      <c r="R29" s="1092">
        <f t="shared" si="6"/>
        <v>0</v>
      </c>
      <c r="S29" s="1009" t="str">
        <f t="shared" si="7"/>
        <v>SQ9</v>
      </c>
      <c r="T29" s="1009">
        <v>52</v>
      </c>
      <c r="U29" s="1009">
        <v>61</v>
      </c>
      <c r="V29" s="1093" t="str">
        <f t="shared" si="3"/>
        <v>U00V</v>
      </c>
      <c r="W29" s="1092">
        <f t="shared" si="4"/>
        <v>0</v>
      </c>
    </row>
    <row r="30" spans="1:23" ht="17.100000000000001" customHeight="1" x14ac:dyDescent="0.2">
      <c r="A30" s="1040" t="s">
        <v>1074</v>
      </c>
      <c r="B30" s="1042" t="s">
        <v>893</v>
      </c>
      <c r="C30" s="1552">
        <v>0</v>
      </c>
      <c r="D30" s="1017"/>
      <c r="E30" s="1040" t="s">
        <v>1037</v>
      </c>
      <c r="F30" s="1042" t="s">
        <v>812</v>
      </c>
      <c r="G30" s="1552">
        <v>0</v>
      </c>
      <c r="H30" s="1104" t="str">
        <f>IF(AND(SUMIF($O:$O,$Q1,$R:$R)&lt;&gt;0,SUM('SICI(3)'!$F$13,'SICI(3)'!$F$17)&gt;0),IF(SUMIFS($R:$R,$P:$P,"&lt;&gt;81",$O:$O,$Q1)-SUMIFS($R:$R,$P:$P,"81",$O:$O,$Q1)-SUMIF($T:$T,$Q1,$W:$W)&lt;0,A7,""),"")</f>
        <v/>
      </c>
      <c r="I30" s="1098"/>
      <c r="O30" s="1009">
        <v>52</v>
      </c>
      <c r="P30" s="1009">
        <v>9</v>
      </c>
      <c r="Q30" s="1009" t="str">
        <f t="shared" si="5"/>
        <v>F10M</v>
      </c>
      <c r="R30" s="1092">
        <f t="shared" si="6"/>
        <v>0</v>
      </c>
      <c r="S30" s="1009" t="str">
        <f t="shared" si="7"/>
        <v>SQ9</v>
      </c>
      <c r="T30" s="1009">
        <v>52</v>
      </c>
      <c r="U30" s="1009">
        <v>61</v>
      </c>
      <c r="V30" s="1093" t="str">
        <f t="shared" si="3"/>
        <v>U00Y</v>
      </c>
      <c r="W30" s="1092">
        <f t="shared" si="4"/>
        <v>0</v>
      </c>
    </row>
    <row r="31" spans="1:23" ht="17.100000000000001" customHeight="1" x14ac:dyDescent="0.2">
      <c r="A31" s="1040" t="s">
        <v>1075</v>
      </c>
      <c r="B31" s="1042" t="s">
        <v>894</v>
      </c>
      <c r="C31" s="1552">
        <v>0</v>
      </c>
      <c r="D31" s="1017"/>
      <c r="E31" s="1440" t="s">
        <v>1259</v>
      </c>
      <c r="F31" s="1441" t="s">
        <v>1260</v>
      </c>
      <c r="G31" s="1552">
        <v>0</v>
      </c>
      <c r="H31" s="1104" t="str">
        <f>IF(SUMIFS($R:$R,$P:$P,"&lt;&gt;81",$O:$O,$Q2)-SUMIFS($R:$R,$P:$P,"81",$O:$O,$Q2)-SUMIF($T:$T,$Q2,$W:$W)&lt;0,$A$63,"")</f>
        <v/>
      </c>
      <c r="I31" s="1098"/>
      <c r="O31" s="1009">
        <v>52</v>
      </c>
      <c r="P31" s="1009">
        <v>9</v>
      </c>
      <c r="Q31" s="1009" t="str">
        <f t="shared" si="5"/>
        <v>F10N</v>
      </c>
      <c r="R31" s="1092">
        <f t="shared" si="6"/>
        <v>0</v>
      </c>
      <c r="S31" s="1009" t="str">
        <f t="shared" si="7"/>
        <v>SQ9</v>
      </c>
      <c r="T31" s="1009">
        <v>52</v>
      </c>
      <c r="U31" s="1009">
        <v>61</v>
      </c>
      <c r="V31" s="1093" t="str">
        <f t="shared" si="3"/>
        <v>U02S</v>
      </c>
      <c r="W31" s="1092">
        <f t="shared" si="4"/>
        <v>0</v>
      </c>
    </row>
    <row r="32" spans="1:23" ht="17.100000000000001" customHeight="1" thickBot="1" x14ac:dyDescent="0.25">
      <c r="A32" s="1040" t="s">
        <v>1017</v>
      </c>
      <c r="B32" s="1042" t="s">
        <v>896</v>
      </c>
      <c r="C32" s="1552">
        <v>0</v>
      </c>
      <c r="D32" s="1017"/>
      <c r="E32" s="1040" t="s">
        <v>815</v>
      </c>
      <c r="F32" s="1042" t="s">
        <v>280</v>
      </c>
      <c r="G32" s="1552">
        <v>0</v>
      </c>
      <c r="H32" s="1107" t="str">
        <f>IF(SUMIFS($R:$R,$P:$P,"&lt;&gt;81",$O:$O,$Q3)-SUMIFS($R:$R,$P:$P,"81",$O:$O,$Q3)-SUMIF($T:$T,$Q3,$W:$W)&lt;0,$A$77,"")</f>
        <v/>
      </c>
      <c r="I32" s="1098"/>
      <c r="O32" s="1009">
        <v>52</v>
      </c>
      <c r="P32" s="1009">
        <v>9</v>
      </c>
      <c r="Q32" s="1009" t="str">
        <f t="shared" si="5"/>
        <v>F10L</v>
      </c>
      <c r="R32" s="1092">
        <f t="shared" si="6"/>
        <v>0</v>
      </c>
      <c r="S32" s="1009" t="str">
        <f t="shared" si="7"/>
        <v>SQ9</v>
      </c>
      <c r="T32" s="1318">
        <v>52</v>
      </c>
      <c r="U32" s="1318">
        <v>61</v>
      </c>
      <c r="V32" s="1320" t="str">
        <f>F32</f>
        <v>U998</v>
      </c>
      <c r="W32" s="1319">
        <f>ROUND(G32,0)</f>
        <v>0</v>
      </c>
    </row>
    <row r="33" spans="1:23" ht="17.100000000000001" customHeight="1" thickBot="1" x14ac:dyDescent="0.25">
      <c r="A33" s="1040" t="s">
        <v>804</v>
      </c>
      <c r="B33" s="1042" t="s">
        <v>805</v>
      </c>
      <c r="C33" s="1552">
        <v>0</v>
      </c>
      <c r="D33" s="1017"/>
      <c r="E33" s="1053" t="s">
        <v>938</v>
      </c>
      <c r="F33" s="1054"/>
      <c r="G33" s="1047">
        <f>SUM(G9:G32)</f>
        <v>7329</v>
      </c>
      <c r="H33" s="944"/>
      <c r="O33" s="1009">
        <v>52</v>
      </c>
      <c r="P33" s="1009">
        <v>9</v>
      </c>
      <c r="Q33" s="1009" t="str">
        <f t="shared" si="5"/>
        <v>F00S</v>
      </c>
      <c r="R33" s="1092">
        <f t="shared" si="6"/>
        <v>0</v>
      </c>
      <c r="S33" s="1009" t="str">
        <f t="shared" si="7"/>
        <v>SQ9</v>
      </c>
      <c r="T33" s="1009"/>
      <c r="U33" s="1009"/>
      <c r="V33" s="1093"/>
      <c r="W33" s="1092"/>
    </row>
    <row r="34" spans="1:23" ht="17.100000000000001" customHeight="1" thickBot="1" x14ac:dyDescent="0.25">
      <c r="A34" s="1040" t="s">
        <v>807</v>
      </c>
      <c r="B34" s="1042" t="s">
        <v>808</v>
      </c>
      <c r="C34" s="1552">
        <v>0</v>
      </c>
      <c r="D34" s="1017"/>
      <c r="E34" s="1048" t="s">
        <v>818</v>
      </c>
      <c r="F34" s="1105"/>
      <c r="G34" s="1106">
        <f>G33</f>
        <v>7329</v>
      </c>
      <c r="H34" s="944"/>
      <c r="O34" s="1009">
        <v>52</v>
      </c>
      <c r="P34" s="1009">
        <v>9</v>
      </c>
      <c r="Q34" s="1009" t="str">
        <f t="shared" si="5"/>
        <v>F00V</v>
      </c>
      <c r="R34" s="1092">
        <f t="shared" si="6"/>
        <v>0</v>
      </c>
      <c r="S34" s="1009" t="str">
        <f t="shared" si="7"/>
        <v>SQ9</v>
      </c>
      <c r="T34" s="1009"/>
      <c r="U34" s="1009"/>
      <c r="V34" s="1093"/>
      <c r="W34" s="1092"/>
    </row>
    <row r="35" spans="1:23" ht="17.100000000000001" customHeight="1" x14ac:dyDescent="0.2">
      <c r="A35" s="1434" t="s">
        <v>1261</v>
      </c>
      <c r="B35" s="1436" t="s">
        <v>1262</v>
      </c>
      <c r="C35" s="1552">
        <v>0</v>
      </c>
      <c r="D35" s="1017"/>
      <c r="E35" s="1108"/>
      <c r="F35" s="1109"/>
      <c r="G35" s="1110"/>
      <c r="H35" s="944"/>
      <c r="O35" s="1009">
        <v>52</v>
      </c>
      <c r="P35" s="1009">
        <v>9</v>
      </c>
      <c r="Q35" s="1009" t="str">
        <f t="shared" si="5"/>
        <v>F25X</v>
      </c>
      <c r="R35" s="1092">
        <f t="shared" si="6"/>
        <v>0</v>
      </c>
      <c r="S35" s="1009" t="str">
        <f t="shared" si="7"/>
        <v>SQ9</v>
      </c>
      <c r="T35" s="1009"/>
      <c r="U35" s="1009"/>
      <c r="V35" s="1009"/>
      <c r="W35" s="1092"/>
    </row>
    <row r="36" spans="1:23" ht="17.100000000000001" customHeight="1" x14ac:dyDescent="0.2">
      <c r="A36" s="1434" t="s">
        <v>1360</v>
      </c>
      <c r="B36" s="1441" t="s">
        <v>1263</v>
      </c>
      <c r="C36" s="1552">
        <v>0</v>
      </c>
      <c r="D36" s="1017"/>
      <c r="E36" s="1108"/>
      <c r="F36" s="1109"/>
      <c r="G36" s="1110"/>
      <c r="O36" s="1009">
        <v>52</v>
      </c>
      <c r="P36" s="1009">
        <v>9</v>
      </c>
      <c r="Q36" s="1009" t="str">
        <f t="shared" si="5"/>
        <v>F24O</v>
      </c>
      <c r="R36" s="1092">
        <f t="shared" si="6"/>
        <v>0</v>
      </c>
      <c r="S36" s="1009" t="str">
        <f t="shared" si="7"/>
        <v>SQ9</v>
      </c>
    </row>
    <row r="37" spans="1:23" ht="17.100000000000001" customHeight="1" x14ac:dyDescent="0.2">
      <c r="A37" s="1435" t="s">
        <v>1361</v>
      </c>
      <c r="B37" s="1441" t="s">
        <v>1264</v>
      </c>
      <c r="C37" s="1552">
        <v>0</v>
      </c>
      <c r="D37" s="1017"/>
      <c r="E37" s="1108"/>
      <c r="F37" s="1109"/>
      <c r="G37" s="1110"/>
      <c r="O37" s="1009">
        <v>52</v>
      </c>
      <c r="P37" s="1009">
        <v>9</v>
      </c>
      <c r="Q37" s="1009" t="str">
        <f t="shared" si="5"/>
        <v>F24N</v>
      </c>
      <c r="R37" s="1092">
        <f t="shared" si="6"/>
        <v>0</v>
      </c>
      <c r="S37" s="1009" t="str">
        <f t="shared" si="7"/>
        <v>SQ9</v>
      </c>
    </row>
    <row r="38" spans="1:23" ht="17.100000000000001" customHeight="1" x14ac:dyDescent="0.2">
      <c r="A38" s="1435" t="s">
        <v>1362</v>
      </c>
      <c r="B38" s="1441" t="s">
        <v>1239</v>
      </c>
      <c r="C38" s="1552">
        <v>0</v>
      </c>
      <c r="D38" s="1017"/>
      <c r="E38" s="1108"/>
      <c r="F38" s="1109"/>
      <c r="G38" s="1110"/>
      <c r="O38" s="1009">
        <v>52</v>
      </c>
      <c r="P38" s="1009">
        <v>9</v>
      </c>
      <c r="Q38" s="1009" t="str">
        <f t="shared" si="5"/>
        <v>F24L</v>
      </c>
      <c r="R38" s="1092">
        <f t="shared" si="6"/>
        <v>0</v>
      </c>
      <c r="S38" s="1009" t="str">
        <f t="shared" si="7"/>
        <v>SQ9</v>
      </c>
    </row>
    <row r="39" spans="1:23" ht="17.100000000000001" customHeight="1" x14ac:dyDescent="0.2">
      <c r="A39" s="1435" t="s">
        <v>1363</v>
      </c>
      <c r="B39" s="1441" t="s">
        <v>1265</v>
      </c>
      <c r="C39" s="1552">
        <v>0</v>
      </c>
      <c r="D39" s="1017"/>
      <c r="E39" s="1108"/>
      <c r="F39" s="1109"/>
      <c r="G39" s="1110"/>
      <c r="O39" s="1009">
        <v>52</v>
      </c>
      <c r="P39" s="1009">
        <v>9</v>
      </c>
      <c r="Q39" s="1009" t="str">
        <f t="shared" si="5"/>
        <v>F24P</v>
      </c>
      <c r="R39" s="1092">
        <f t="shared" si="6"/>
        <v>0</v>
      </c>
      <c r="S39" s="1009" t="str">
        <f t="shared" si="7"/>
        <v>SQ9</v>
      </c>
    </row>
    <row r="40" spans="1:23" ht="17.100000000000001" customHeight="1" x14ac:dyDescent="0.2">
      <c r="A40" s="1040" t="s">
        <v>1266</v>
      </c>
      <c r="B40" s="1042" t="s">
        <v>811</v>
      </c>
      <c r="C40" s="1552">
        <v>0</v>
      </c>
      <c r="D40" s="1017"/>
      <c r="E40" s="1108"/>
      <c r="F40" s="1109"/>
      <c r="G40" s="1110"/>
      <c r="O40" s="1009">
        <v>52</v>
      </c>
      <c r="P40" s="1009">
        <v>9</v>
      </c>
      <c r="Q40" s="1009" t="str">
        <f t="shared" si="5"/>
        <v>F00T</v>
      </c>
      <c r="R40" s="1092">
        <f t="shared" si="6"/>
        <v>0</v>
      </c>
      <c r="S40" s="1009" t="str">
        <f t="shared" si="7"/>
        <v>SQ9</v>
      </c>
    </row>
    <row r="41" spans="1:23" ht="17.100000000000001" customHeight="1" x14ac:dyDescent="0.2">
      <c r="A41" s="1040" t="s">
        <v>813</v>
      </c>
      <c r="B41" s="1042" t="s">
        <v>814</v>
      </c>
      <c r="C41" s="1552">
        <v>0</v>
      </c>
      <c r="D41" s="1017"/>
      <c r="E41" s="1108"/>
      <c r="F41" s="1109"/>
      <c r="G41" s="1110"/>
      <c r="O41" s="1009">
        <v>52</v>
      </c>
      <c r="P41" s="1009">
        <v>9</v>
      </c>
      <c r="Q41" s="1009" t="str">
        <f t="shared" si="5"/>
        <v>F00U</v>
      </c>
      <c r="R41" s="1092">
        <f t="shared" si="6"/>
        <v>0</v>
      </c>
      <c r="S41" s="1009" t="str">
        <f t="shared" si="7"/>
        <v>SQ9</v>
      </c>
    </row>
    <row r="42" spans="1:23" ht="17.100000000000001" customHeight="1" x14ac:dyDescent="0.2">
      <c r="A42" s="1439" t="s">
        <v>1267</v>
      </c>
      <c r="B42" s="1436" t="s">
        <v>1268</v>
      </c>
      <c r="C42" s="1552">
        <v>893</v>
      </c>
      <c r="D42" s="1017"/>
      <c r="E42" s="1108"/>
      <c r="F42" s="1109"/>
      <c r="G42" s="1110"/>
      <c r="O42" s="1009">
        <v>52</v>
      </c>
      <c r="P42" s="1009">
        <v>9</v>
      </c>
      <c r="Q42" s="1009" t="str">
        <f t="shared" si="5"/>
        <v>F25Y</v>
      </c>
      <c r="R42" s="1092">
        <f t="shared" si="6"/>
        <v>893</v>
      </c>
      <c r="S42" s="1009" t="str">
        <f t="shared" si="7"/>
        <v>SQ9</v>
      </c>
    </row>
    <row r="43" spans="1:23" ht="17.100000000000001" customHeight="1" x14ac:dyDescent="0.2">
      <c r="A43" s="1040" t="s">
        <v>816</v>
      </c>
      <c r="B43" s="1042" t="s">
        <v>817</v>
      </c>
      <c r="C43" s="1552">
        <v>0</v>
      </c>
      <c r="D43" s="1017"/>
      <c r="E43" s="1108"/>
      <c r="F43" s="1109"/>
      <c r="G43" s="1110"/>
      <c r="O43" s="1009">
        <v>52</v>
      </c>
      <c r="P43" s="1009">
        <v>9</v>
      </c>
      <c r="Q43" s="1009" t="str">
        <f t="shared" si="5"/>
        <v>F00X</v>
      </c>
      <c r="R43" s="1092">
        <f t="shared" si="6"/>
        <v>0</v>
      </c>
      <c r="S43" s="1009" t="str">
        <f t="shared" si="7"/>
        <v>SQ9</v>
      </c>
    </row>
    <row r="44" spans="1:23" ht="17.100000000000001" customHeight="1" x14ac:dyDescent="0.2">
      <c r="A44" s="1040" t="s">
        <v>819</v>
      </c>
      <c r="B44" s="1042" t="s">
        <v>820</v>
      </c>
      <c r="C44" s="1552">
        <v>0</v>
      </c>
      <c r="D44" s="1017"/>
      <c r="E44" s="1108"/>
      <c r="F44" s="1109"/>
      <c r="G44" s="1110"/>
      <c r="O44" s="1009">
        <v>52</v>
      </c>
      <c r="P44" s="1009">
        <v>9</v>
      </c>
      <c r="Q44" s="1009" t="str">
        <f t="shared" si="5"/>
        <v>F00Y</v>
      </c>
      <c r="R44" s="1092">
        <f t="shared" si="6"/>
        <v>0</v>
      </c>
      <c r="S44" s="1009" t="str">
        <f t="shared" si="7"/>
        <v>SQ9</v>
      </c>
    </row>
    <row r="45" spans="1:23" ht="17.100000000000001" customHeight="1" x14ac:dyDescent="0.2">
      <c r="A45" s="1439" t="s">
        <v>1269</v>
      </c>
      <c r="B45" s="1436" t="s">
        <v>1270</v>
      </c>
      <c r="C45" s="1552">
        <v>0</v>
      </c>
      <c r="D45" s="1017"/>
      <c r="E45" s="1108"/>
      <c r="F45" s="1109"/>
      <c r="G45" s="1110"/>
      <c r="O45" s="1009">
        <v>52</v>
      </c>
      <c r="P45" s="1009">
        <v>9</v>
      </c>
      <c r="Q45" s="1009" t="str">
        <f t="shared" si="5"/>
        <v>F25Z</v>
      </c>
      <c r="R45" s="1092">
        <f t="shared" si="6"/>
        <v>0</v>
      </c>
      <c r="S45" s="1009" t="str">
        <f t="shared" si="7"/>
        <v>SQ9</v>
      </c>
    </row>
    <row r="46" spans="1:23" ht="17.100000000000001" customHeight="1" x14ac:dyDescent="0.2">
      <c r="A46" s="1439" t="s">
        <v>1271</v>
      </c>
      <c r="B46" s="1442" t="s">
        <v>1272</v>
      </c>
      <c r="C46" s="1553">
        <v>0</v>
      </c>
      <c r="D46" s="1017"/>
      <c r="E46" s="1108"/>
      <c r="F46" s="1109"/>
      <c r="G46" s="1110"/>
      <c r="O46" s="1009">
        <v>52</v>
      </c>
      <c r="P46" s="1009">
        <v>9</v>
      </c>
      <c r="Q46" s="1009" t="str">
        <f t="shared" si="5"/>
        <v>F24T</v>
      </c>
      <c r="R46" s="1092">
        <f t="shared" si="6"/>
        <v>0</v>
      </c>
      <c r="S46" s="1009" t="str">
        <f t="shared" si="7"/>
        <v>SQ9</v>
      </c>
    </row>
    <row r="47" spans="1:23" ht="17.100000000000001" customHeight="1" x14ac:dyDescent="0.2">
      <c r="A47" s="1439" t="s">
        <v>1364</v>
      </c>
      <c r="B47" s="1436" t="s">
        <v>1273</v>
      </c>
      <c r="C47" s="1552">
        <v>0</v>
      </c>
      <c r="D47" s="1017"/>
      <c r="E47" s="1108"/>
      <c r="F47" s="1109"/>
      <c r="G47" s="1110"/>
      <c r="O47" s="1009">
        <v>52</v>
      </c>
      <c r="P47" s="1009">
        <v>9</v>
      </c>
      <c r="Q47" s="1009" t="str">
        <f t="shared" si="5"/>
        <v>F26B</v>
      </c>
      <c r="R47" s="1092">
        <f t="shared" si="6"/>
        <v>0</v>
      </c>
      <c r="S47" s="1009" t="str">
        <f t="shared" si="7"/>
        <v>SQ9</v>
      </c>
    </row>
    <row r="48" spans="1:23" ht="17.100000000000001" customHeight="1" x14ac:dyDescent="0.2">
      <c r="A48" s="1040" t="s">
        <v>823</v>
      </c>
      <c r="B48" s="1042" t="s">
        <v>824</v>
      </c>
      <c r="C48" s="1552">
        <v>0</v>
      </c>
      <c r="D48" s="1017"/>
      <c r="E48" s="1108"/>
      <c r="F48" s="1109"/>
      <c r="G48" s="1110"/>
      <c r="O48" s="1009">
        <v>52</v>
      </c>
      <c r="P48" s="1009">
        <v>9</v>
      </c>
      <c r="Q48" s="1009" t="str">
        <f t="shared" si="5"/>
        <v>F01M</v>
      </c>
      <c r="R48" s="1092">
        <f t="shared" si="6"/>
        <v>0</v>
      </c>
      <c r="S48" s="1009" t="str">
        <f t="shared" si="7"/>
        <v>SQ9</v>
      </c>
    </row>
    <row r="49" spans="1:23" ht="17.100000000000001" customHeight="1" x14ac:dyDescent="0.2">
      <c r="A49" s="1439" t="s">
        <v>1365</v>
      </c>
      <c r="B49" s="1436" t="s">
        <v>279</v>
      </c>
      <c r="C49" s="1552">
        <v>0</v>
      </c>
      <c r="D49" s="1017"/>
      <c r="E49" s="1108"/>
      <c r="F49" s="1109"/>
      <c r="G49" s="1110"/>
      <c r="O49" s="1009">
        <v>52</v>
      </c>
      <c r="P49" s="1009">
        <v>9</v>
      </c>
      <c r="Q49" s="1009" t="str">
        <f t="shared" si="5"/>
        <v>F999</v>
      </c>
      <c r="R49" s="1092">
        <f t="shared" si="6"/>
        <v>0</v>
      </c>
      <c r="S49" s="1009" t="str">
        <f t="shared" si="7"/>
        <v>SQ9</v>
      </c>
    </row>
    <row r="50" spans="1:23" ht="17.100000000000001" customHeight="1" x14ac:dyDescent="0.2">
      <c r="A50" s="1040" t="s">
        <v>1013</v>
      </c>
      <c r="B50" s="1042" t="s">
        <v>1014</v>
      </c>
      <c r="C50" s="1552">
        <v>338</v>
      </c>
      <c r="D50" s="1017"/>
      <c r="E50" s="1108"/>
      <c r="F50" s="1109"/>
      <c r="G50" s="1110"/>
      <c r="O50" s="1318">
        <v>52</v>
      </c>
      <c r="P50" s="1318">
        <v>9</v>
      </c>
      <c r="Q50" s="1318" t="str">
        <f t="shared" si="5"/>
        <v>F00O</v>
      </c>
      <c r="R50" s="1319">
        <f t="shared" si="6"/>
        <v>338</v>
      </c>
      <c r="S50" s="1318" t="str">
        <f t="shared" si="7"/>
        <v>SQ9</v>
      </c>
    </row>
    <row r="51" spans="1:23" ht="17.100000000000001" customHeight="1" thickBot="1" x14ac:dyDescent="0.25">
      <c r="A51" s="1045" t="s">
        <v>415</v>
      </c>
      <c r="B51" s="1054"/>
      <c r="C51" s="1047">
        <f>SUM(C28:C50)</f>
        <v>1231</v>
      </c>
      <c r="D51" s="1017"/>
      <c r="E51" s="1108"/>
      <c r="F51" s="1109"/>
      <c r="G51" s="1110"/>
    </row>
    <row r="52" spans="1:23" ht="17.100000000000001" customHeight="1" x14ac:dyDescent="0.2">
      <c r="A52" s="1099" t="s">
        <v>749</v>
      </c>
      <c r="B52" s="1422"/>
      <c r="C52" s="1100"/>
      <c r="D52" s="1017"/>
      <c r="E52" s="1108"/>
      <c r="F52" s="1109"/>
      <c r="G52" s="1110"/>
      <c r="O52" s="1009"/>
      <c r="P52" s="1009"/>
      <c r="Q52" s="1009"/>
      <c r="R52" s="1092"/>
      <c r="S52" s="1009"/>
    </row>
    <row r="53" spans="1:23" ht="17.100000000000001" customHeight="1" x14ac:dyDescent="0.2">
      <c r="A53" s="1040" t="s">
        <v>826</v>
      </c>
      <c r="B53" s="1042" t="s">
        <v>827</v>
      </c>
      <c r="C53" s="1552">
        <v>0</v>
      </c>
      <c r="D53" s="1017"/>
      <c r="E53" s="1108"/>
      <c r="F53" s="1109"/>
      <c r="G53" s="1110"/>
      <c r="O53" s="1009">
        <v>52</v>
      </c>
      <c r="P53" s="1009">
        <v>81</v>
      </c>
      <c r="Q53" s="1009" t="str">
        <f t="shared" ref="Q53:Q60" si="8">B53</f>
        <v>F01Q</v>
      </c>
      <c r="R53" s="1092">
        <f t="shared" ref="R53:R60" si="9">ROUND(C53,0)</f>
        <v>0</v>
      </c>
      <c r="S53" s="1009" t="str">
        <f t="shared" ref="S53:S60" si="10">VLOOKUP(O53,Q:R,2,FALSE)</f>
        <v>SQ9</v>
      </c>
    </row>
    <row r="54" spans="1:23" ht="17.100000000000001" customHeight="1" x14ac:dyDescent="0.2">
      <c r="A54" s="1040" t="s">
        <v>828</v>
      </c>
      <c r="B54" s="1042" t="s">
        <v>829</v>
      </c>
      <c r="C54" s="1552">
        <v>0</v>
      </c>
      <c r="D54" s="1017"/>
      <c r="E54" s="1108"/>
      <c r="F54" s="1109"/>
      <c r="G54" s="1110"/>
      <c r="H54" s="1020"/>
      <c r="O54" s="1009">
        <v>52</v>
      </c>
      <c r="P54" s="1009">
        <v>81</v>
      </c>
      <c r="Q54" s="1009" t="str">
        <f t="shared" si="8"/>
        <v>F01R</v>
      </c>
      <c r="R54" s="1092">
        <f t="shared" si="9"/>
        <v>0</v>
      </c>
      <c r="S54" s="1009" t="str">
        <f t="shared" si="10"/>
        <v>SQ9</v>
      </c>
    </row>
    <row r="55" spans="1:23" ht="17.100000000000001" customHeight="1" x14ac:dyDescent="0.2">
      <c r="A55" s="1439" t="s">
        <v>1274</v>
      </c>
      <c r="B55" s="1436" t="s">
        <v>1275</v>
      </c>
      <c r="C55" s="1552">
        <v>0</v>
      </c>
      <c r="D55" s="1017"/>
      <c r="E55" s="1108"/>
      <c r="F55" s="1109"/>
      <c r="G55" s="1110"/>
      <c r="H55" s="1020"/>
      <c r="O55" s="1009">
        <v>52</v>
      </c>
      <c r="P55" s="1009">
        <v>81</v>
      </c>
      <c r="Q55" s="1009" t="str">
        <f t="shared" si="8"/>
        <v>F26J</v>
      </c>
      <c r="R55" s="1092">
        <f t="shared" si="9"/>
        <v>0</v>
      </c>
      <c r="S55" s="1009" t="str">
        <f t="shared" si="10"/>
        <v>SQ9</v>
      </c>
      <c r="T55" s="1009"/>
      <c r="U55" s="1009"/>
      <c r="V55" s="1009"/>
      <c r="W55" s="1092"/>
    </row>
    <row r="56" spans="1:23" ht="17.100000000000001" customHeight="1" x14ac:dyDescent="0.2">
      <c r="A56" s="1040" t="s">
        <v>830</v>
      </c>
      <c r="B56" s="1074" t="s">
        <v>621</v>
      </c>
      <c r="C56" s="1552">
        <v>0</v>
      </c>
      <c r="D56" s="1017"/>
      <c r="E56" s="1108"/>
      <c r="F56" s="1109"/>
      <c r="G56" s="1110"/>
      <c r="H56" s="1020"/>
      <c r="O56" s="1009">
        <v>52</v>
      </c>
      <c r="P56" s="1009">
        <v>81</v>
      </c>
      <c r="Q56" s="1009" t="str">
        <f t="shared" si="8"/>
        <v>F27I</v>
      </c>
      <c r="R56" s="1092">
        <f t="shared" si="9"/>
        <v>0</v>
      </c>
      <c r="S56" s="1009" t="str">
        <f t="shared" si="10"/>
        <v>SQ9</v>
      </c>
      <c r="T56" s="1009"/>
      <c r="U56" s="1009"/>
      <c r="V56" s="1009"/>
      <c r="W56" s="1101"/>
    </row>
    <row r="57" spans="1:23" ht="17.100000000000001" customHeight="1" x14ac:dyDescent="0.2">
      <c r="A57" s="1040" t="s">
        <v>775</v>
      </c>
      <c r="B57" s="1074" t="s">
        <v>750</v>
      </c>
      <c r="C57" s="1552">
        <v>0</v>
      </c>
      <c r="D57" s="1017"/>
      <c r="E57" s="1108"/>
      <c r="F57" s="1109"/>
      <c r="G57" s="1110"/>
      <c r="H57" s="1020"/>
      <c r="O57" s="1009">
        <v>52</v>
      </c>
      <c r="P57" s="1009">
        <v>81</v>
      </c>
      <c r="Q57" s="1009" t="str">
        <f t="shared" si="8"/>
        <v>F00P</v>
      </c>
      <c r="R57" s="1092">
        <f t="shared" si="9"/>
        <v>0</v>
      </c>
      <c r="S57" s="1009" t="str">
        <f t="shared" si="10"/>
        <v>SQ9</v>
      </c>
      <c r="T57" s="1009"/>
      <c r="U57" s="1009"/>
      <c r="V57" s="1009"/>
      <c r="W57" s="1101"/>
    </row>
    <row r="58" spans="1:23" ht="17.100000000000001" customHeight="1" x14ac:dyDescent="0.2">
      <c r="A58" s="1040" t="s">
        <v>776</v>
      </c>
      <c r="B58" s="1042" t="s">
        <v>777</v>
      </c>
      <c r="C58" s="1552">
        <v>0</v>
      </c>
      <c r="D58" s="1017"/>
      <c r="E58" s="1108"/>
      <c r="F58" s="1109"/>
      <c r="G58" s="1110"/>
      <c r="H58" s="1020"/>
      <c r="O58" s="1009">
        <v>52</v>
      </c>
      <c r="P58" s="1009">
        <v>81</v>
      </c>
      <c r="Q58" s="1009" t="str">
        <f t="shared" si="8"/>
        <v>F01S</v>
      </c>
      <c r="R58" s="1092">
        <f t="shared" si="9"/>
        <v>0</v>
      </c>
      <c r="S58" s="1009" t="str">
        <f t="shared" si="10"/>
        <v>SQ9</v>
      </c>
      <c r="T58" s="1009"/>
      <c r="U58" s="1009"/>
      <c r="V58" s="1009"/>
      <c r="W58" s="1101"/>
    </row>
    <row r="59" spans="1:23" ht="17.100000000000001" customHeight="1" x14ac:dyDescent="0.2">
      <c r="A59" s="1040" t="s">
        <v>778</v>
      </c>
      <c r="B59" s="1042" t="s">
        <v>779</v>
      </c>
      <c r="C59" s="1552">
        <v>0</v>
      </c>
      <c r="D59" s="1017"/>
      <c r="E59" s="1108"/>
      <c r="F59" s="1109"/>
      <c r="G59" s="1110"/>
      <c r="H59" s="1020"/>
      <c r="O59" s="1009">
        <v>52</v>
      </c>
      <c r="P59" s="1009">
        <v>81</v>
      </c>
      <c r="Q59" s="1009" t="str">
        <f t="shared" si="8"/>
        <v>F01T</v>
      </c>
      <c r="R59" s="1092">
        <f t="shared" si="9"/>
        <v>0</v>
      </c>
      <c r="S59" s="1009" t="str">
        <f t="shared" si="10"/>
        <v>SQ9</v>
      </c>
      <c r="T59" s="1009"/>
      <c r="U59" s="1009"/>
      <c r="V59" s="1009"/>
      <c r="W59" s="1101"/>
    </row>
    <row r="60" spans="1:23" ht="17.100000000000001" customHeight="1" x14ac:dyDescent="0.2">
      <c r="A60" s="1040" t="s">
        <v>1019</v>
      </c>
      <c r="B60" s="1074" t="s">
        <v>751</v>
      </c>
      <c r="C60" s="1552">
        <v>0</v>
      </c>
      <c r="D60" s="1017"/>
      <c r="E60" s="1108"/>
      <c r="F60" s="1109"/>
      <c r="G60" s="1110"/>
      <c r="H60" s="1020"/>
      <c r="O60" s="1318">
        <v>52</v>
      </c>
      <c r="P60" s="1318">
        <v>81</v>
      </c>
      <c r="Q60" s="1318" t="str">
        <f t="shared" si="8"/>
        <v>F01P</v>
      </c>
      <c r="R60" s="1319">
        <f t="shared" si="9"/>
        <v>0</v>
      </c>
      <c r="S60" s="1318" t="str">
        <f t="shared" si="10"/>
        <v>SQ9</v>
      </c>
      <c r="T60" s="1009"/>
      <c r="U60" s="1009"/>
      <c r="V60" s="1009"/>
      <c r="W60" s="1101"/>
    </row>
    <row r="61" spans="1:23" ht="17.100000000000001" customHeight="1" thickBot="1" x14ac:dyDescent="0.25">
      <c r="A61" s="1045" t="s">
        <v>752</v>
      </c>
      <c r="B61" s="1054"/>
      <c r="C61" s="1047">
        <f>SUM(C53:C60)</f>
        <v>0</v>
      </c>
      <c r="D61" s="1017"/>
      <c r="E61" s="1108"/>
      <c r="F61" s="1109"/>
      <c r="G61" s="1110"/>
      <c r="H61" s="1020"/>
      <c r="O61" s="1009"/>
      <c r="P61" s="1009"/>
      <c r="Q61" s="1009"/>
      <c r="R61" s="1092"/>
      <c r="S61" s="1009"/>
      <c r="T61" s="1009"/>
      <c r="U61" s="1009"/>
      <c r="V61" s="1009"/>
      <c r="W61" s="1101"/>
    </row>
    <row r="62" spans="1:23" ht="17.100000000000001" customHeight="1" thickBot="1" x14ac:dyDescent="0.25">
      <c r="A62" s="1048" t="s">
        <v>818</v>
      </c>
      <c r="B62" s="1049"/>
      <c r="C62" s="1050">
        <f>C26+C51-C61</f>
        <v>7329</v>
      </c>
      <c r="D62" s="1017"/>
      <c r="E62" s="1108"/>
      <c r="F62" s="1109"/>
      <c r="G62" s="1110"/>
      <c r="H62" s="1020"/>
      <c r="O62" s="1009"/>
      <c r="P62" s="1009"/>
      <c r="Q62" s="1009"/>
      <c r="R62" s="1092"/>
      <c r="S62" s="1101"/>
      <c r="T62" s="1009"/>
      <c r="U62" s="1009"/>
      <c r="V62" s="1009"/>
      <c r="W62" s="1101"/>
    </row>
    <row r="63" spans="1:23" ht="17.100000000000001" customHeight="1" x14ac:dyDescent="0.25">
      <c r="A63" s="1087" t="s">
        <v>1276</v>
      </c>
      <c r="B63" s="1029"/>
      <c r="C63" s="1030"/>
      <c r="D63" s="1017"/>
      <c r="E63" s="1087" t="s">
        <v>1276</v>
      </c>
      <c r="F63" s="1111"/>
      <c r="G63" s="1030"/>
      <c r="H63" s="1020"/>
      <c r="T63" s="1009"/>
      <c r="U63" s="1009"/>
      <c r="V63" s="1009"/>
      <c r="W63" s="1101"/>
    </row>
    <row r="64" spans="1:23" ht="17.100000000000001" customHeight="1" x14ac:dyDescent="0.2">
      <c r="A64" s="1036" t="s">
        <v>946</v>
      </c>
      <c r="B64" s="1037"/>
      <c r="C64" s="1038"/>
      <c r="D64" s="1017"/>
      <c r="E64" s="1036" t="s">
        <v>935</v>
      </c>
      <c r="F64" s="1112"/>
      <c r="G64" s="1113"/>
      <c r="T64" s="1009"/>
      <c r="U64" s="1009"/>
      <c r="V64" s="1009"/>
      <c r="W64" s="1101"/>
    </row>
    <row r="65" spans="1:23" ht="17.100000000000001" customHeight="1" x14ac:dyDescent="0.2">
      <c r="A65" s="1439" t="s">
        <v>1366</v>
      </c>
      <c r="B65" s="1436" t="s">
        <v>1277</v>
      </c>
      <c r="C65" s="1552">
        <v>13679</v>
      </c>
      <c r="D65" s="1017"/>
      <c r="E65" s="1040" t="s">
        <v>1038</v>
      </c>
      <c r="F65" s="1042" t="s">
        <v>821</v>
      </c>
      <c r="G65" s="1552">
        <v>11354</v>
      </c>
      <c r="O65" s="1009">
        <v>95</v>
      </c>
      <c r="P65" s="1009">
        <v>2</v>
      </c>
      <c r="Q65" s="1009" t="str">
        <f t="shared" ref="Q65:Q70" si="11">B65</f>
        <v>F27N</v>
      </c>
      <c r="R65" s="1092">
        <f t="shared" ref="R65:R70" si="12">ROUND(C65,0)</f>
        <v>13679</v>
      </c>
      <c r="S65" s="1009" t="str">
        <f t="shared" ref="S65:S70" si="13">VLOOKUP(O65,Q:R,2,FALSE)</f>
        <v>NO</v>
      </c>
      <c r="T65" s="1009">
        <v>95</v>
      </c>
      <c r="U65" s="1009">
        <v>61</v>
      </c>
      <c r="V65" s="1093" t="str">
        <f>F65</f>
        <v>U00U</v>
      </c>
      <c r="W65" s="1092">
        <f>ROUND(G65,0)</f>
        <v>11354</v>
      </c>
    </row>
    <row r="66" spans="1:23" ht="17.100000000000001" customHeight="1" x14ac:dyDescent="0.2">
      <c r="A66" s="1439" t="s">
        <v>1278</v>
      </c>
      <c r="B66" s="1436" t="s">
        <v>1279</v>
      </c>
      <c r="C66" s="1552">
        <v>0</v>
      </c>
      <c r="D66" s="1017"/>
      <c r="E66" s="1040" t="s">
        <v>1039</v>
      </c>
      <c r="F66" s="1042" t="s">
        <v>822</v>
      </c>
      <c r="G66" s="1552">
        <v>2325</v>
      </c>
      <c r="O66" s="1009">
        <v>95</v>
      </c>
      <c r="P66" s="1009">
        <v>2</v>
      </c>
      <c r="Q66" s="1009" t="str">
        <f t="shared" si="11"/>
        <v>F26L</v>
      </c>
      <c r="R66" s="1092">
        <f t="shared" si="12"/>
        <v>0</v>
      </c>
      <c r="S66" s="1009" t="str">
        <f t="shared" si="13"/>
        <v>NO</v>
      </c>
      <c r="T66" s="1009">
        <v>95</v>
      </c>
      <c r="U66" s="1009">
        <v>61</v>
      </c>
      <c r="V66" s="1093" t="str">
        <f>F66</f>
        <v>U00W</v>
      </c>
      <c r="W66" s="1092">
        <f>ROUND(G66,0)</f>
        <v>2325</v>
      </c>
    </row>
    <row r="67" spans="1:23" ht="17.100000000000001" customHeight="1" x14ac:dyDescent="0.2">
      <c r="A67" s="1439" t="s">
        <v>1280</v>
      </c>
      <c r="B67" s="1436" t="s">
        <v>1281</v>
      </c>
      <c r="C67" s="1552">
        <v>0</v>
      </c>
      <c r="D67" s="1017"/>
      <c r="E67" s="1040" t="s">
        <v>1040</v>
      </c>
      <c r="F67" s="1042" t="s">
        <v>825</v>
      </c>
      <c r="G67" s="1552">
        <v>0</v>
      </c>
      <c r="O67" s="1009">
        <v>95</v>
      </c>
      <c r="P67" s="1009">
        <v>2</v>
      </c>
      <c r="Q67" s="1009" t="str">
        <f t="shared" si="11"/>
        <v>F26M</v>
      </c>
      <c r="R67" s="1092">
        <f t="shared" si="12"/>
        <v>0</v>
      </c>
      <c r="S67" s="1009" t="str">
        <f t="shared" si="13"/>
        <v>NO</v>
      </c>
      <c r="T67" s="1009">
        <v>95</v>
      </c>
      <c r="U67" s="1009">
        <v>61</v>
      </c>
      <c r="V67" s="1093" t="str">
        <f>F67</f>
        <v>U00X</v>
      </c>
      <c r="W67" s="1092">
        <f>ROUND(G67,0)</f>
        <v>0</v>
      </c>
    </row>
    <row r="68" spans="1:23" ht="17.100000000000001" customHeight="1" x14ac:dyDescent="0.2">
      <c r="A68" s="1439" t="s">
        <v>1367</v>
      </c>
      <c r="B68" s="1436" t="s">
        <v>1282</v>
      </c>
      <c r="C68" s="1552">
        <v>0</v>
      </c>
      <c r="D68" s="1017"/>
      <c r="E68" s="1114" t="s">
        <v>815</v>
      </c>
      <c r="F68" s="1042" t="s">
        <v>280</v>
      </c>
      <c r="G68" s="1552">
        <v>0</v>
      </c>
      <c r="H68" s="1083"/>
      <c r="O68" s="1009">
        <v>95</v>
      </c>
      <c r="P68" s="1009">
        <v>2</v>
      </c>
      <c r="Q68" s="1009" t="str">
        <f t="shared" si="11"/>
        <v>F26N</v>
      </c>
      <c r="R68" s="1092">
        <f t="shared" si="12"/>
        <v>0</v>
      </c>
      <c r="S68" s="1009" t="str">
        <f t="shared" si="13"/>
        <v>NO</v>
      </c>
      <c r="T68" s="1318">
        <v>95</v>
      </c>
      <c r="U68" s="1318">
        <v>61</v>
      </c>
      <c r="V68" s="1320" t="str">
        <f>F68</f>
        <v>U998</v>
      </c>
      <c r="W68" s="1319">
        <f>ROUND(G68,0)</f>
        <v>0</v>
      </c>
    </row>
    <row r="69" spans="1:23" ht="17.100000000000001" customHeight="1" thickBot="1" x14ac:dyDescent="0.25">
      <c r="A69" s="1439" t="s">
        <v>1271</v>
      </c>
      <c r="B69" s="1442" t="s">
        <v>1272</v>
      </c>
      <c r="C69" s="1552">
        <v>0</v>
      </c>
      <c r="D69" s="1017"/>
      <c r="E69" s="1115" t="s">
        <v>938</v>
      </c>
      <c r="F69" s="1116"/>
      <c r="G69" s="1117">
        <f>SUM(G65:G68)</f>
        <v>13679</v>
      </c>
      <c r="H69" s="1083"/>
      <c r="O69" s="1009">
        <v>95</v>
      </c>
      <c r="P69" s="1009">
        <v>2</v>
      </c>
      <c r="Q69" s="1009" t="str">
        <f t="shared" si="11"/>
        <v>F24T</v>
      </c>
      <c r="R69" s="1092">
        <f t="shared" si="12"/>
        <v>0</v>
      </c>
      <c r="S69" s="1009" t="str">
        <f t="shared" si="13"/>
        <v>NO</v>
      </c>
      <c r="T69" s="1009"/>
      <c r="U69" s="1009"/>
      <c r="V69" s="1093"/>
      <c r="W69" s="1092"/>
    </row>
    <row r="70" spans="1:23" ht="17.100000000000001" customHeight="1" thickBot="1" x14ac:dyDescent="0.25">
      <c r="A70" s="1040" t="s">
        <v>1013</v>
      </c>
      <c r="B70" s="1042" t="s">
        <v>1014</v>
      </c>
      <c r="C70" s="1552">
        <v>0</v>
      </c>
      <c r="D70" s="1017"/>
      <c r="E70" s="1118" t="s">
        <v>1283</v>
      </c>
      <c r="F70" s="1119"/>
      <c r="G70" s="1120">
        <f>G69</f>
        <v>13679</v>
      </c>
      <c r="O70" s="1318">
        <v>95</v>
      </c>
      <c r="P70" s="1318">
        <v>2</v>
      </c>
      <c r="Q70" s="1318" t="str">
        <f t="shared" si="11"/>
        <v>F00O</v>
      </c>
      <c r="R70" s="1319">
        <f t="shared" si="12"/>
        <v>0</v>
      </c>
      <c r="S70" s="1318" t="str">
        <f t="shared" si="13"/>
        <v>NO</v>
      </c>
      <c r="T70" s="1009"/>
      <c r="U70" s="1009"/>
      <c r="V70" s="1093"/>
      <c r="W70" s="1092"/>
    </row>
    <row r="71" spans="1:23" ht="17.100000000000001" customHeight="1" thickBot="1" x14ac:dyDescent="0.25">
      <c r="A71" s="1045" t="s">
        <v>936</v>
      </c>
      <c r="B71" s="1054"/>
      <c r="C71" s="1121">
        <f>SUM(C65:C70)</f>
        <v>13679</v>
      </c>
      <c r="D71" s="1017"/>
      <c r="E71" s="1122"/>
      <c r="F71" s="1123"/>
      <c r="G71" s="1124"/>
      <c r="O71" s="1392"/>
      <c r="T71" s="1009"/>
      <c r="U71" s="1009"/>
      <c r="V71" s="1093"/>
      <c r="W71" s="1092"/>
    </row>
    <row r="72" spans="1:23" ht="17.100000000000001" customHeight="1" x14ac:dyDescent="0.2">
      <c r="A72" s="1099" t="s">
        <v>749</v>
      </c>
      <c r="B72" s="1423"/>
      <c r="C72" s="1100"/>
      <c r="D72" s="1017"/>
      <c r="E72" s="1122"/>
      <c r="F72" s="1123"/>
      <c r="G72" s="1124"/>
      <c r="M72" s="1083"/>
      <c r="O72" s="1392"/>
      <c r="T72" s="1009"/>
      <c r="U72" s="1009"/>
      <c r="V72" s="1009"/>
      <c r="W72" s="1092"/>
    </row>
    <row r="73" spans="1:23" ht="17.100000000000001" customHeight="1" x14ac:dyDescent="0.2">
      <c r="A73" s="1439" t="s">
        <v>1284</v>
      </c>
      <c r="B73" s="1436" t="s">
        <v>1285</v>
      </c>
      <c r="C73" s="1552">
        <v>0</v>
      </c>
      <c r="D73" s="1017"/>
      <c r="E73" s="1122"/>
      <c r="F73" s="1123"/>
      <c r="G73" s="1124"/>
      <c r="O73" s="1009">
        <v>95</v>
      </c>
      <c r="P73" s="1009">
        <v>81</v>
      </c>
      <c r="Q73" s="1009" t="str">
        <f>B73</f>
        <v>F26O</v>
      </c>
      <c r="R73" s="1092">
        <f>ROUND(C73,0)</f>
        <v>0</v>
      </c>
      <c r="S73" s="1009" t="str">
        <f>VLOOKUP(O73,Q:R,2,FALSE)</f>
        <v>NO</v>
      </c>
      <c r="T73" s="1009"/>
      <c r="U73" s="1009"/>
      <c r="V73" s="1009"/>
      <c r="W73" s="1092"/>
    </row>
    <row r="74" spans="1:23" ht="17.100000000000001" customHeight="1" x14ac:dyDescent="0.2">
      <c r="A74" s="1114" t="s">
        <v>1019</v>
      </c>
      <c r="B74" s="1042" t="s">
        <v>751</v>
      </c>
      <c r="C74" s="1552">
        <v>0</v>
      </c>
      <c r="D74" s="1017"/>
      <c r="E74" s="1122"/>
      <c r="F74" s="1123"/>
      <c r="G74" s="1124"/>
      <c r="O74" s="1009">
        <v>95</v>
      </c>
      <c r="P74" s="1009">
        <v>81</v>
      </c>
      <c r="Q74" s="1009" t="str">
        <f>B74</f>
        <v>F01P</v>
      </c>
      <c r="R74" s="1092">
        <f>ROUND(C74,0)</f>
        <v>0</v>
      </c>
      <c r="S74" s="1009" t="str">
        <f>VLOOKUP(O74,Q:R,2,FALSE)</f>
        <v>NO</v>
      </c>
    </row>
    <row r="75" spans="1:23" ht="17.100000000000001" customHeight="1" thickBot="1" x14ac:dyDescent="0.25">
      <c r="A75" s="1045" t="s">
        <v>752</v>
      </c>
      <c r="B75" s="1054"/>
      <c r="C75" s="1121">
        <f>SUM(C73:C74)</f>
        <v>0</v>
      </c>
      <c r="D75" s="1017"/>
      <c r="E75" s="1122"/>
      <c r="F75" s="1123"/>
      <c r="G75" s="1124"/>
      <c r="O75" s="1009"/>
      <c r="P75" s="1009"/>
      <c r="Q75" s="1009"/>
      <c r="R75" s="1101"/>
      <c r="S75" s="1101"/>
    </row>
    <row r="76" spans="1:23" ht="17.100000000000001" customHeight="1" thickBot="1" x14ac:dyDescent="0.25">
      <c r="A76" s="1048" t="s">
        <v>1283</v>
      </c>
      <c r="B76" s="1049"/>
      <c r="C76" s="1050">
        <f>C71-C75</f>
        <v>13679</v>
      </c>
      <c r="D76" s="1017"/>
      <c r="E76" s="1122"/>
      <c r="F76" s="1123"/>
      <c r="G76" s="1124"/>
      <c r="J76" s="1083"/>
      <c r="K76" s="1083"/>
      <c r="L76" s="1083"/>
      <c r="O76" s="1009"/>
      <c r="P76" s="1009"/>
      <c r="Q76" s="1009"/>
      <c r="R76" s="1092"/>
      <c r="S76" s="1101"/>
    </row>
    <row r="77" spans="1:23" ht="17.100000000000001" customHeight="1" x14ac:dyDescent="0.25">
      <c r="A77" s="1087" t="s">
        <v>941</v>
      </c>
      <c r="B77" s="1029"/>
      <c r="C77" s="1030"/>
      <c r="D77" s="1017"/>
      <c r="E77" s="1087" t="s">
        <v>941</v>
      </c>
      <c r="F77" s="1029"/>
      <c r="G77" s="1030"/>
    </row>
    <row r="78" spans="1:23" ht="17.100000000000001" customHeight="1" x14ac:dyDescent="0.2">
      <c r="A78" s="1036" t="s">
        <v>946</v>
      </c>
      <c r="B78" s="1037"/>
      <c r="C78" s="1038"/>
      <c r="D78" s="1017"/>
      <c r="E78" s="1036" t="s">
        <v>935</v>
      </c>
      <c r="F78" s="1116"/>
      <c r="G78" s="1125"/>
      <c r="H78" s="1083"/>
    </row>
    <row r="79" spans="1:23" ht="17.100000000000001" customHeight="1" x14ac:dyDescent="0.2">
      <c r="A79" s="1040" t="s">
        <v>967</v>
      </c>
      <c r="B79" s="1042" t="s">
        <v>947</v>
      </c>
      <c r="C79" s="1552">
        <v>0</v>
      </c>
      <c r="D79" s="1017"/>
      <c r="E79" s="1040" t="s">
        <v>1041</v>
      </c>
      <c r="F79" s="1042" t="s">
        <v>942</v>
      </c>
      <c r="G79" s="1552">
        <v>0</v>
      </c>
      <c r="I79" s="1083"/>
      <c r="M79" s="1083"/>
      <c r="O79" s="1009">
        <v>78</v>
      </c>
      <c r="P79" s="1009">
        <v>2</v>
      </c>
      <c r="Q79" s="1009" t="str">
        <f>B79</f>
        <v>F15N</v>
      </c>
      <c r="R79" s="1092">
        <f>ROUND(C79,0)</f>
        <v>0</v>
      </c>
      <c r="S79" s="1009" t="str">
        <f>VLOOKUP(O79,Q:R,2,FALSE)</f>
        <v>NO</v>
      </c>
      <c r="T79" s="1009">
        <v>78</v>
      </c>
      <c r="U79" s="1009">
        <v>61</v>
      </c>
      <c r="V79" s="1093" t="str">
        <f>F79</f>
        <v>U05P</v>
      </c>
      <c r="W79" s="1092">
        <f>ROUND(G79,0)</f>
        <v>0</v>
      </c>
    </row>
    <row r="80" spans="1:23" ht="17.100000000000001" customHeight="1" x14ac:dyDescent="0.2">
      <c r="A80" s="1040" t="s">
        <v>948</v>
      </c>
      <c r="B80" s="1042" t="s">
        <v>949</v>
      </c>
      <c r="C80" s="1552">
        <v>0</v>
      </c>
      <c r="D80" s="1017"/>
      <c r="E80" s="1040" t="s">
        <v>1042</v>
      </c>
      <c r="F80" s="1042" t="s">
        <v>943</v>
      </c>
      <c r="G80" s="1552">
        <v>0</v>
      </c>
      <c r="M80" s="1083"/>
      <c r="O80" s="1009">
        <v>78</v>
      </c>
      <c r="P80" s="1009">
        <v>2</v>
      </c>
      <c r="Q80" s="1009" t="str">
        <f>B80</f>
        <v>F15O</v>
      </c>
      <c r="R80" s="1092">
        <f>ROUND(C80,0)</f>
        <v>0</v>
      </c>
      <c r="S80" s="1009" t="str">
        <f>VLOOKUP(O80,Q:R,2,FALSE)</f>
        <v>NO</v>
      </c>
      <c r="T80" s="1009">
        <v>78</v>
      </c>
      <c r="U80" s="1009">
        <v>61</v>
      </c>
      <c r="V80" s="1093" t="str">
        <f>F80</f>
        <v>U05Q</v>
      </c>
      <c r="W80" s="1092">
        <f>ROUND(G80,0)</f>
        <v>0</v>
      </c>
    </row>
    <row r="81" spans="1:23" ht="17.100000000000001" customHeight="1" x14ac:dyDescent="0.2">
      <c r="A81" s="1040" t="s">
        <v>950</v>
      </c>
      <c r="B81" s="1042" t="s">
        <v>951</v>
      </c>
      <c r="C81" s="1552">
        <v>0</v>
      </c>
      <c r="D81" s="1017"/>
      <c r="E81" s="1040" t="s">
        <v>1043</v>
      </c>
      <c r="F81" s="1042" t="s">
        <v>944</v>
      </c>
      <c r="G81" s="1552">
        <v>0</v>
      </c>
      <c r="O81" s="1009">
        <v>78</v>
      </c>
      <c r="P81" s="1009">
        <v>2</v>
      </c>
      <c r="Q81" s="1009" t="str">
        <f>B81</f>
        <v>F15P</v>
      </c>
      <c r="R81" s="1092">
        <f>ROUND(C81,0)</f>
        <v>0</v>
      </c>
      <c r="S81" s="1009" t="str">
        <f>VLOOKUP(O81,Q:R,2,FALSE)</f>
        <v>NO</v>
      </c>
      <c r="T81" s="1009">
        <v>78</v>
      </c>
      <c r="U81" s="1009">
        <v>61</v>
      </c>
      <c r="V81" s="1093" t="str">
        <f>F81</f>
        <v>U05R</v>
      </c>
      <c r="W81" s="1092">
        <f>ROUND(G81,0)</f>
        <v>0</v>
      </c>
    </row>
    <row r="82" spans="1:23" ht="17.100000000000001" customHeight="1" x14ac:dyDescent="0.2">
      <c r="A82" s="1126" t="s">
        <v>1013</v>
      </c>
      <c r="B82" s="1042" t="s">
        <v>1014</v>
      </c>
      <c r="C82" s="1552">
        <v>0</v>
      </c>
      <c r="D82" s="1017"/>
      <c r="E82" s="1126" t="s">
        <v>815</v>
      </c>
      <c r="F82" s="1042" t="s">
        <v>280</v>
      </c>
      <c r="G82" s="1552">
        <v>0</v>
      </c>
      <c r="O82" s="1318">
        <v>78</v>
      </c>
      <c r="P82" s="1318">
        <v>2</v>
      </c>
      <c r="Q82" s="1318" t="str">
        <f>B82</f>
        <v>F00O</v>
      </c>
      <c r="R82" s="1319">
        <f>ROUND(C82,0)</f>
        <v>0</v>
      </c>
      <c r="S82" s="1318" t="str">
        <f>VLOOKUP(O82,Q:R,2,FALSE)</f>
        <v>NO</v>
      </c>
      <c r="T82" s="1318">
        <v>78</v>
      </c>
      <c r="U82" s="1318">
        <v>61</v>
      </c>
      <c r="V82" s="1320" t="str">
        <f>F82</f>
        <v>U998</v>
      </c>
      <c r="W82" s="1319">
        <f>ROUND(G82,0)</f>
        <v>0</v>
      </c>
    </row>
    <row r="83" spans="1:23" ht="17.100000000000001" customHeight="1" thickBot="1" x14ac:dyDescent="0.25">
      <c r="A83" s="1045" t="s">
        <v>936</v>
      </c>
      <c r="B83" s="1054"/>
      <c r="C83" s="1121">
        <f>SUM(C79:C82)</f>
        <v>0</v>
      </c>
      <c r="D83" s="1017"/>
      <c r="E83" s="1053" t="s">
        <v>938</v>
      </c>
      <c r="F83" s="1127"/>
      <c r="G83" s="1047">
        <f>SUM(G79:G82)</f>
        <v>0</v>
      </c>
      <c r="I83" s="882"/>
      <c r="J83" s="1083"/>
      <c r="K83" s="1083"/>
      <c r="L83" s="1083"/>
      <c r="T83" s="1009" t="s">
        <v>534</v>
      </c>
      <c r="U83" s="1009"/>
      <c r="V83" s="1009"/>
      <c r="W83" s="1092"/>
    </row>
    <row r="84" spans="1:23" ht="17.100000000000001" customHeight="1" thickBot="1" x14ac:dyDescent="0.25">
      <c r="A84" s="1099" t="s">
        <v>749</v>
      </c>
      <c r="B84" s="1423"/>
      <c r="C84" s="1100"/>
      <c r="D84" s="1017"/>
      <c r="E84" s="1048" t="s">
        <v>945</v>
      </c>
      <c r="F84" s="1128"/>
      <c r="G84" s="1106">
        <f>G83</f>
        <v>0</v>
      </c>
      <c r="H84" s="1032"/>
      <c r="T84" s="1009"/>
      <c r="U84" s="1009"/>
      <c r="V84" s="1009"/>
      <c r="W84" s="1101"/>
    </row>
    <row r="85" spans="1:23" ht="17.100000000000001" customHeight="1" x14ac:dyDescent="0.2">
      <c r="A85" s="1040" t="s">
        <v>952</v>
      </c>
      <c r="B85" s="1042" t="s">
        <v>953</v>
      </c>
      <c r="C85" s="1552">
        <v>0</v>
      </c>
      <c r="D85" s="1017"/>
      <c r="E85" s="1129"/>
      <c r="F85" s="1130"/>
      <c r="G85" s="1131"/>
      <c r="O85" s="1009">
        <v>78</v>
      </c>
      <c r="P85" s="1009">
        <v>81</v>
      </c>
      <c r="Q85" s="1009" t="str">
        <f>B85</f>
        <v>F15R</v>
      </c>
      <c r="R85" s="1092">
        <f>ROUND(C85,0)</f>
        <v>0</v>
      </c>
      <c r="S85" s="1009" t="str">
        <f>VLOOKUP(O85,Q:R,2,FALSE)</f>
        <v>NO</v>
      </c>
      <c r="T85" s="1101"/>
      <c r="U85" s="1008"/>
      <c r="V85" s="1008"/>
      <c r="W85" s="1008"/>
    </row>
    <row r="86" spans="1:23" ht="17.100000000000001" customHeight="1" x14ac:dyDescent="0.2">
      <c r="A86" s="1040" t="s">
        <v>1019</v>
      </c>
      <c r="B86" s="1042" t="s">
        <v>751</v>
      </c>
      <c r="C86" s="1552">
        <v>0</v>
      </c>
      <c r="D86" s="1017"/>
      <c r="E86" s="1067"/>
      <c r="F86" s="1132"/>
      <c r="G86" s="1133"/>
      <c r="O86" s="1318">
        <v>78</v>
      </c>
      <c r="P86" s="1318">
        <v>81</v>
      </c>
      <c r="Q86" s="1318" t="str">
        <f>B86</f>
        <v>F01P</v>
      </c>
      <c r="R86" s="1319">
        <f>ROUND(C86,0)</f>
        <v>0</v>
      </c>
      <c r="S86" s="1318" t="str">
        <f>VLOOKUP(O86,Q:R,2,FALSE)</f>
        <v>NO</v>
      </c>
      <c r="T86" s="1101"/>
      <c r="U86" s="1008"/>
      <c r="V86" s="1008"/>
      <c r="W86" s="1008"/>
    </row>
    <row r="87" spans="1:23" ht="17.100000000000001" customHeight="1" thickBot="1" x14ac:dyDescent="0.25">
      <c r="A87" s="1045" t="s">
        <v>752</v>
      </c>
      <c r="B87" s="1054"/>
      <c r="C87" s="1121">
        <f>SUM(C85:C86)</f>
        <v>0</v>
      </c>
      <c r="D87" s="1017"/>
      <c r="E87" s="1134"/>
      <c r="F87" s="1135"/>
      <c r="G87" s="1068"/>
      <c r="O87" s="1009" t="s">
        <v>534</v>
      </c>
      <c r="P87" s="1009"/>
      <c r="Q87" s="1009"/>
      <c r="R87" s="1101"/>
      <c r="S87" s="1101"/>
      <c r="T87" s="1101"/>
      <c r="U87" s="1008"/>
      <c r="V87" s="1008"/>
      <c r="W87" s="1008"/>
    </row>
    <row r="88" spans="1:23" ht="17.100000000000001" customHeight="1" thickBot="1" x14ac:dyDescent="0.25">
      <c r="A88" s="1048" t="s">
        <v>945</v>
      </c>
      <c r="B88" s="1049"/>
      <c r="C88" s="1050">
        <f>C83-C87</f>
        <v>0</v>
      </c>
      <c r="D88" s="1017"/>
      <c r="E88" s="1134"/>
      <c r="F88" s="1135"/>
      <c r="G88" s="1068"/>
      <c r="L88" s="1012"/>
      <c r="M88" s="1012"/>
      <c r="N88" s="1012"/>
      <c r="T88" s="1011"/>
      <c r="U88" s="1008"/>
      <c r="V88" s="1008"/>
      <c r="W88" s="1008"/>
    </row>
    <row r="89" spans="1:23" ht="17.100000000000001" customHeight="1" thickBot="1" x14ac:dyDescent="0.25">
      <c r="A89" s="1080" t="s">
        <v>991</v>
      </c>
      <c r="B89" s="1060"/>
      <c r="C89" s="1059">
        <f>C62+C76+C88</f>
        <v>21008</v>
      </c>
      <c r="D89" s="1078"/>
      <c r="E89" s="1057" t="s">
        <v>992</v>
      </c>
      <c r="F89" s="1060"/>
      <c r="G89" s="1136">
        <f>G34+G70+G84</f>
        <v>21008</v>
      </c>
      <c r="L89" s="1012"/>
      <c r="M89" s="1012"/>
      <c r="N89" s="1012"/>
      <c r="T89" s="1011"/>
      <c r="U89" s="1008"/>
      <c r="V89" s="1008"/>
      <c r="W89" s="1008"/>
    </row>
    <row r="90" spans="1:23" ht="5.0999999999999996" customHeight="1" x14ac:dyDescent="0.2">
      <c r="D90" s="1316"/>
      <c r="E90" s="1084"/>
      <c r="L90" s="1012"/>
      <c r="M90" s="1012"/>
      <c r="N90" s="1012"/>
      <c r="T90" s="1011"/>
      <c r="U90" s="1008"/>
      <c r="V90" s="1008"/>
      <c r="W90" s="1008"/>
    </row>
    <row r="91" spans="1:23" ht="12" customHeight="1" x14ac:dyDescent="0.2">
      <c r="A91" s="1008" t="s">
        <v>1234</v>
      </c>
      <c r="D91" s="1316"/>
    </row>
    <row r="92" spans="1:23" ht="12" customHeight="1" x14ac:dyDescent="0.2">
      <c r="A92" s="1008" t="s">
        <v>1286</v>
      </c>
      <c r="D92" s="1316"/>
    </row>
    <row r="93" spans="1:23" ht="12" customHeight="1" x14ac:dyDescent="0.2">
      <c r="A93" s="1008" t="s">
        <v>1287</v>
      </c>
      <c r="D93" s="1316"/>
    </row>
    <row r="94" spans="1:23" ht="12" customHeight="1" x14ac:dyDescent="0.2">
      <c r="A94" s="1008" t="s">
        <v>1288</v>
      </c>
      <c r="D94" s="1316"/>
    </row>
    <row r="95" spans="1:23" ht="12" customHeight="1" x14ac:dyDescent="0.2">
      <c r="A95" s="1008" t="s">
        <v>1289</v>
      </c>
      <c r="B95" s="1389"/>
      <c r="C95" s="1388"/>
      <c r="D95" s="1316"/>
      <c r="E95" s="1388"/>
      <c r="F95" s="1388"/>
      <c r="G95" s="1388"/>
    </row>
    <row r="96" spans="1:23" ht="12" customHeight="1" x14ac:dyDescent="0.2">
      <c r="A96" s="1008" t="s">
        <v>1290</v>
      </c>
      <c r="B96" s="1389"/>
      <c r="C96" s="1388"/>
      <c r="D96" s="1316"/>
      <c r="E96" s="1388"/>
      <c r="F96" s="1388"/>
      <c r="G96" s="1388"/>
    </row>
    <row r="97" spans="1:7" ht="10.35" customHeight="1" x14ac:dyDescent="0.2">
      <c r="A97" s="1008" t="s">
        <v>1291</v>
      </c>
      <c r="B97" s="1389"/>
      <c r="C97" s="1388"/>
      <c r="D97" s="1316"/>
      <c r="E97" s="1388"/>
      <c r="F97" s="1388"/>
      <c r="G97" s="1388"/>
    </row>
    <row r="98" spans="1:7" ht="12" customHeight="1" x14ac:dyDescent="0.2">
      <c r="A98" s="1008" t="s">
        <v>1292</v>
      </c>
      <c r="B98" s="1389"/>
      <c r="C98" s="1388"/>
      <c r="D98" s="1316"/>
      <c r="E98" s="1388"/>
      <c r="F98" s="1388"/>
      <c r="G98" s="1388"/>
    </row>
    <row r="99" spans="1:7" ht="10.35" customHeight="1" x14ac:dyDescent="0.2">
      <c r="A99" s="1008" t="s">
        <v>1293</v>
      </c>
      <c r="B99" s="1389"/>
      <c r="C99" s="1388"/>
      <c r="D99" s="1316"/>
      <c r="E99" s="1388"/>
      <c r="F99" s="1388"/>
      <c r="G99" s="1388"/>
    </row>
    <row r="100" spans="1:7" ht="12" customHeight="1" x14ac:dyDescent="0.2">
      <c r="A100" s="1008" t="s">
        <v>1245</v>
      </c>
      <c r="B100" s="1389"/>
      <c r="C100" s="1388"/>
      <c r="D100" s="1316"/>
      <c r="E100" s="1388"/>
      <c r="F100" s="1388"/>
      <c r="G100" s="1388"/>
    </row>
    <row r="101" spans="1:7" ht="10.35" customHeight="1" x14ac:dyDescent="0.2">
      <c r="A101" s="1008" t="s">
        <v>1294</v>
      </c>
      <c r="D101" s="1316"/>
    </row>
    <row r="102" spans="1:7" ht="12" customHeight="1" x14ac:dyDescent="0.2">
      <c r="A102" s="1008" t="s">
        <v>1295</v>
      </c>
      <c r="D102" s="1316"/>
    </row>
    <row r="103" spans="1:7" ht="12" customHeight="1" x14ac:dyDescent="0.2">
      <c r="A103" s="1008" t="s">
        <v>1296</v>
      </c>
      <c r="D103" s="1316"/>
    </row>
    <row r="104" spans="1:7" ht="12" customHeight="1" x14ac:dyDescent="0.2">
      <c r="A104" s="1008" t="s">
        <v>1297</v>
      </c>
      <c r="D104" s="1316"/>
    </row>
    <row r="105" spans="1:7" ht="12" customHeight="1" x14ac:dyDescent="0.2">
      <c r="A105" s="1008" t="s">
        <v>1298</v>
      </c>
      <c r="D105" s="1316"/>
    </row>
  </sheetData>
  <sheetProtection algorithmName="SHA-512" hashValue="iKQarbNVnaSeKCIRs9duD7AISXsoLeyzW8XwWv0/AJkR14jBUHyOtFZhkxGr4mONujvQHEKqTEETeA9nSvz08w==" saltValue="mMTBASZpLo4yfjQ/7aXAqQ==" spinCount="100000" sheet="1" formatColumns="0" selectLockedCells="1"/>
  <mergeCells count="4">
    <mergeCell ref="H6:H11"/>
    <mergeCell ref="H12:H13"/>
    <mergeCell ref="H14:H15"/>
    <mergeCell ref="H27:H29"/>
  </mergeCells>
  <dataValidations count="25">
    <dataValidation type="whole" allowBlank="1" showInputMessage="1" showErrorMessage="1" errorTitle="ERRORE NEL DATO IMMESSO" error="INSERIRE SOLO NUMERI INTERI" 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C83 G83 IX83 JB83 ST83 SX83 ACP83 ACT83 AML83 AMP83 AWH83 AWL83 BGD83 BGH83 BPZ83 BQD83 BZV83 BZZ83 CJR83 CJV83 CTN83 CTR83 DDJ83 DDN83 DNF83 DNJ83 DXB83 DXF83 EGX83 EHB83 EQT83 EQX83 FAP83 FAT83 FKL83 FKP83 FUH83 FUL83 GED83 GEH83 GNZ83 GOD83 GXV83 GXZ83 HHR83 HHV83 HRN83 HRR83 IBJ83 IBN83 ILF83 ILJ83 IVB83 IVF83 JEX83 JFB83 JOT83 JOX83 JYP83 JYT83 KIL83 KIP83 KSH83 KSL83 LCD83 LCH83 LLZ83 LMD83 LVV83 LVZ83 MFR83 MFV83 MPN83 MPR83 MZJ83 MZN83 NJF83 NJJ83 NTB83 NTF83 OCX83 ODB83 OMT83 OMX83 OWP83 OWT83 PGL83 PGP83 PQH83 PQL83 QAD83 QAH83 QJZ83 QKD83 QTV83 QTZ83 RDR83 RDV83 RNN83 RNR83 RXJ83 RXN83 SHF83 SHJ83 SRB83 SRF83 TAX83 TBB83 TKT83 TKX83 TUP83 TUT83 UEL83 UEP83 UOH83 UOL83 UYD83 UYH83 VHZ83 VID83 VRV83 VRZ83 WBR83 WBV83 WLN83 WLR83 WVJ83 WVN83 C87:C88 G87:G88 IX87:IX88 JB87:JB88 ST87:ST88 SX87:SX88 ACP87:ACP88 ACT87:ACT88 AML87:AML88 AMP87:AMP88 AWH87:AWH88 AWL87:AWL88 BGD87:BGD88 BGH87:BGH88 BPZ87:BPZ88 BQD87:BQD88 BZV87:BZV88 BZZ87:BZZ88 CJR87:CJR88 CJV87:CJV88 CTN87:CTN88 CTR87:CTR88 DDJ87:DDJ88 DDN87:DDN88 DNF87:DNF88 DNJ87:DNJ88 DXB87:DXB88 DXF87:DXF88 EGX87:EGX88 EHB87:EHB88 EQT87:EQT88 EQX87:EQX88 FAP87:FAP88 FAT87:FAT88 FKL87:FKL88 FKP87:FKP88 FUH87:FUH88 FUL87:FUL88 GED87:GED88 GEH87:GEH88 GNZ87:GNZ88 GOD87:GOD88 GXV87:GXV88 GXZ87:GXZ88 HHR87:HHR88 HHV87:HHV88 HRN87:HRN88 HRR87:HRR88 IBJ87:IBJ88 IBN87:IBN88 ILF87:ILF88 ILJ87:ILJ88 IVB87:IVB88 IVF87:IVF88 JEX87:JEX88 JFB87:JFB88 JOT87:JOT88 JOX87:JOX88 JYP87:JYP88 JYT87:JYT88 KIL87:KIL88 KIP87:KIP88 KSH87:KSH88 KSL87:KSL88 LCD87:LCD88 LCH87:LCH88 LLZ87:LLZ88 LMD87:LMD88 LVV87:LVV88 LVZ87:LVZ88 MFR87:MFR88 MFV87:MFV88 MPN87:MPN88 MPR87:MPR88 MZJ87:MZJ88 MZN87:MZN88 NJF87:NJF88 NJJ87:NJJ88 NTB87:NTB88 NTF87:NTF88 OCX87:OCX88 ODB87:ODB88 OMT87:OMT88 OMX87:OMX88 OWP87:OWP88 OWT87:OWT88 PGL87:PGL88 PGP87:PGP88 PQH87:PQH88 PQL87:PQL88 QAD87:QAD88 QAH87:QAH88 QJZ87:QJZ88 QKD87:QKD88 QTV87:QTV88 QTZ87:QTZ88 RDR87:RDR88 RDV87:RDV88 RNN87:RNN88 RNR87:RNR88 RXJ87:RXJ88 RXN87:RXN88 SHF87:SHF88 SHJ87:SHJ88 SRB87:SRB88 SRF87:SRF88 TAX87:TAX88 TBB87:TBB88 TKT87:TKT88 TKX87:TKX88 TUP87:TUP88 TUT87:TUT88 UEL87:UEL88 UEP87:UEP88 UOH87:UOH88 UOL87:UOL88 UYD87:UYD88 UYH87:UYH88 VHZ87:VHZ88 VID87:VID88 VRV87:VRV88 VRZ87:VRZ88 WBR87:WBR88 WBV87:WBV88 WLN87:WLN88 WLR87:WLR88 WVJ87:WVJ88 WVN87:WVN88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formula1>-999999999999</formula1>
      <formula2>999999999999</formula2>
    </dataValidation>
    <dataValidation type="whole" allowBlank="1" showInputMessage="1" showErrorMessage="1" errorTitle="ERRORE NEL DATO IMMESSO" error="INSERIRE SOLO NUMERI INTERI" sqref="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C65612 G65612 IX65612 JB65612 ST65612 SX65612 ACP65612 ACT65612 AML65612 AMP65612 AWH65612 AWL65612 BGD65612 BGH65612 BPZ65612 BQD65612 BZV65612 BZZ65612 CJR65612 CJV65612 CTN65612 CTR65612 DDJ65612 DDN65612 DNF65612 DNJ65612 DXB65612 DXF65612 EGX65612 EHB65612 EQT65612 EQX65612 FAP65612 FAT65612 FKL65612 FKP65612 FUH65612 FUL65612 GED65612 GEH65612 GNZ65612 GOD65612 GXV65612 GXZ65612 HHR65612 HHV65612 HRN65612 HRR65612 IBJ65612 IBN65612 ILF65612 ILJ65612 IVB65612 IVF65612 JEX65612 JFB65612 JOT65612 JOX65612 JYP65612 JYT65612 KIL65612 KIP65612 KSH65612 KSL65612 LCD65612 LCH65612 LLZ65612 LMD65612 LVV65612 LVZ65612 MFR65612 MFV65612 MPN65612 MPR65612 MZJ65612 MZN65612 NJF65612 NJJ65612 NTB65612 NTF65612 OCX65612 ODB65612 OMT65612 OMX65612 OWP65612 OWT65612 PGL65612 PGP65612 PQH65612 PQL65612 QAD65612 QAH65612 QJZ65612 QKD65612 QTV65612 QTZ65612 RDR65612 RDV65612 RNN65612 RNR65612 RXJ65612 RXN65612 SHF65612 SHJ65612 SRB65612 SRF65612 TAX65612 TBB65612 TKT65612 TKX65612 TUP65612 TUT65612 UEL65612 UEP65612 UOH65612 UOL65612 UYD65612 UYH65612 VHZ65612 VID65612 VRV65612 VRZ65612 WBR65612 WBV65612 WLN65612 WLR65612 WVJ65612 WVN65612 C65616:C65617 G65616:G65617 IX65616:IX65617 JB65616:JB65617 ST65616:ST65617 SX65616:SX65617 ACP65616:ACP65617 ACT65616:ACT65617 AML65616:AML65617 AMP65616:AMP65617 AWH65616:AWH65617 AWL65616:AWL65617 BGD65616:BGD65617 BGH65616:BGH65617 BPZ65616:BPZ65617 BQD65616:BQD65617 BZV65616:BZV65617 BZZ65616:BZZ65617 CJR65616:CJR65617 CJV65616:CJV65617 CTN65616:CTN65617 CTR65616:CTR65617 DDJ65616:DDJ65617 DDN65616:DDN65617 DNF65616:DNF65617 DNJ65616:DNJ65617 DXB65616:DXB65617 DXF65616:DXF65617 EGX65616:EGX65617 EHB65616:EHB65617 EQT65616:EQT65617 EQX65616:EQX65617 FAP65616:FAP65617 FAT65616:FAT65617 FKL65616:FKL65617 FKP65616:FKP65617 FUH65616:FUH65617 FUL65616:FUL65617 GED65616:GED65617 GEH65616:GEH65617 GNZ65616:GNZ65617 GOD65616:GOD65617 GXV65616:GXV65617 GXZ65616:GXZ65617 HHR65616:HHR65617 HHV65616:HHV65617 HRN65616:HRN65617 HRR65616:HRR65617 IBJ65616:IBJ65617 IBN65616:IBN65617 ILF65616:ILF65617 ILJ65616:ILJ65617 IVB65616:IVB65617 IVF65616:IVF65617 JEX65616:JEX65617 JFB65616:JFB65617 JOT65616:JOT65617 JOX65616:JOX65617 JYP65616:JYP65617 JYT65616:JYT65617 KIL65616:KIL65617 KIP65616:KIP65617 KSH65616:KSH65617 KSL65616:KSL65617 LCD65616:LCD65617 LCH65616:LCH65617 LLZ65616:LLZ65617 LMD65616:LMD65617 LVV65616:LVV65617 LVZ65616:LVZ65617 MFR65616:MFR65617 MFV65616:MFV65617 MPN65616:MPN65617 MPR65616:MPR65617 MZJ65616:MZJ65617 MZN65616:MZN65617 NJF65616:NJF65617 NJJ65616:NJJ65617 NTB65616:NTB65617 NTF65616:NTF65617 OCX65616:OCX65617 ODB65616:ODB65617 OMT65616:OMT65617 OMX65616:OMX65617 OWP65616:OWP65617 OWT65616:OWT65617 PGL65616:PGL65617 PGP65616:PGP65617 PQH65616:PQH65617 PQL65616:PQL65617 QAD65616:QAD65617 QAH65616:QAH65617 QJZ65616:QJZ65617 QKD65616:QKD65617 QTV65616:QTV65617 QTZ65616:QTZ65617 RDR65616:RDR65617 RDV65616:RDV65617 RNN65616:RNN65617 RNR65616:RNR65617 RXJ65616:RXJ65617 RXN65616:RXN65617 SHF65616:SHF65617 SHJ65616:SHJ65617 SRB65616:SRB65617 SRF65616:SRF65617 TAX65616:TAX65617 TBB65616:TBB65617 TKT65616:TKT65617 TKX65616:TKX65617 TUP65616:TUP65617 TUT65616:TUT65617 UEL65616:UEL65617 UEP65616:UEP65617 UOH65616:UOH65617 UOL65616:UOL65617 UYD65616:UYD65617 UYH65616:UYH65617 VHZ65616:VHZ65617 VID65616:VID65617 VRV65616:VRV65617 VRZ65616:VRZ65617 WBR65616:WBR65617 WBV65616:WBV65617 WLN65616:WLN65617 WLR65616:WLR65617 WVJ65616:WVJ65617 WVN65616:WVN65617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formula1>-999999999999</formula1>
      <formula2>999999999999</formula2>
    </dataValidation>
    <dataValidation type="whole" allowBlank="1" showInputMessage="1" showErrorMessage="1" errorTitle="ERRORE NEL DATO IMMESSO" error="INSERIRE SOLO NUMERI INTERI" sqref="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C131148 G131148 IX131148 JB131148 ST131148 SX131148 ACP131148 ACT131148 AML131148 AMP131148 AWH131148 AWL131148 BGD131148 BGH131148 BPZ131148 BQD131148 BZV131148 BZZ131148 CJR131148 CJV131148 CTN131148 CTR131148 DDJ131148 DDN131148 DNF131148 DNJ131148 DXB131148 DXF131148 EGX131148 EHB131148 EQT131148 EQX131148 FAP131148 FAT131148 FKL131148 FKP131148 FUH131148 FUL131148 GED131148 GEH131148 GNZ131148 GOD131148 GXV131148 GXZ131148 HHR131148 HHV131148 HRN131148 HRR131148 IBJ131148 IBN131148 ILF131148 ILJ131148 IVB131148 IVF131148 JEX131148 JFB131148 JOT131148 JOX131148 JYP131148 JYT131148 KIL131148 KIP131148 KSH131148 KSL131148 LCD131148 LCH131148 LLZ131148 LMD131148 LVV131148 LVZ131148 MFR131148 MFV131148 MPN131148 MPR131148 MZJ131148 MZN131148 NJF131148 NJJ131148 NTB131148 NTF131148 OCX131148 ODB131148 OMT131148 OMX131148 OWP131148 OWT131148 PGL131148 PGP131148 PQH131148 PQL131148 QAD131148 QAH131148 QJZ131148 QKD131148 QTV131148 QTZ131148 RDR131148 RDV131148 RNN131148 RNR131148 RXJ131148 RXN131148 SHF131148 SHJ131148 SRB131148 SRF131148 TAX131148 TBB131148 TKT131148 TKX131148 TUP131148 TUT131148 UEL131148 UEP131148 UOH131148 UOL131148 UYD131148 UYH131148 VHZ131148 VID131148 VRV131148 VRZ131148 WBR131148 WBV131148 WLN131148 WLR131148 WVJ131148 WVN131148 C131152:C131153 G131152:G131153 IX131152:IX131153 JB131152:JB131153 ST131152:ST131153 SX131152:SX131153 ACP131152:ACP131153 ACT131152:ACT131153 AML131152:AML131153 AMP131152:AMP131153 AWH131152:AWH131153 AWL131152:AWL131153 BGD131152:BGD131153 BGH131152:BGH131153 BPZ131152:BPZ131153 BQD131152:BQD131153 BZV131152:BZV131153 BZZ131152:BZZ131153 CJR131152:CJR131153 CJV131152:CJV131153 CTN131152:CTN131153 CTR131152:CTR131153 DDJ131152:DDJ131153 DDN131152:DDN131153 DNF131152:DNF131153 DNJ131152:DNJ131153 DXB131152:DXB131153 DXF131152:DXF131153 EGX131152:EGX131153 EHB131152:EHB131153 EQT131152:EQT131153 EQX131152:EQX131153 FAP131152:FAP131153 FAT131152:FAT131153 FKL131152:FKL131153 FKP131152:FKP131153 FUH131152:FUH131153 FUL131152:FUL131153 GED131152:GED131153 GEH131152:GEH131153 GNZ131152:GNZ131153 GOD131152:GOD131153 GXV131152:GXV131153 GXZ131152:GXZ131153 HHR131152:HHR131153 HHV131152:HHV131153 HRN131152:HRN131153 HRR131152:HRR131153 IBJ131152:IBJ131153 IBN131152:IBN131153 ILF131152:ILF131153 ILJ131152:ILJ131153 IVB131152:IVB131153 IVF131152:IVF131153 JEX131152:JEX131153 JFB131152:JFB131153 JOT131152:JOT131153 JOX131152:JOX131153 JYP131152:JYP131153 JYT131152:JYT131153 KIL131152:KIL131153 KIP131152:KIP131153 KSH131152:KSH131153 KSL131152:KSL131153 LCD131152:LCD131153 LCH131152:LCH131153 LLZ131152:LLZ131153 LMD131152:LMD131153 LVV131152:LVV131153 LVZ131152:LVZ131153 MFR131152:MFR131153 MFV131152:MFV131153 MPN131152:MPN131153 MPR131152:MPR131153 MZJ131152:MZJ131153 MZN131152:MZN131153 NJF131152:NJF131153 NJJ131152:NJJ131153 NTB131152:NTB131153 NTF131152:NTF131153 OCX131152:OCX131153 ODB131152:ODB131153 OMT131152:OMT131153 OMX131152:OMX131153 OWP131152:OWP131153 OWT131152:OWT131153 PGL131152:PGL131153 PGP131152:PGP131153 PQH131152:PQH131153 PQL131152:PQL131153 QAD131152:QAD131153 QAH131152:QAH131153 QJZ131152:QJZ131153 QKD131152:QKD131153 QTV131152:QTV131153 QTZ131152:QTZ131153 RDR131152:RDR131153 RDV131152:RDV131153 RNN131152:RNN131153 RNR131152:RNR131153 RXJ131152:RXJ131153 RXN131152:RXN131153 SHF131152:SHF131153 SHJ131152:SHJ131153 SRB131152:SRB131153 SRF131152:SRF131153 TAX131152:TAX131153 TBB131152:TBB131153 TKT131152:TKT131153 TKX131152:TKX131153 TUP131152:TUP131153 TUT131152:TUT131153 UEL131152:UEL131153 UEP131152:UEP131153 UOH131152:UOH131153 UOL131152:UOL131153 UYD131152:UYD131153 UYH131152:UYH131153 VHZ131152:VHZ131153 VID131152:VID131153 VRV131152:VRV131153 VRZ131152:VRZ131153 WBR131152:WBR131153 WBV131152:WBV131153 WLN131152:WLN131153 WLR131152:WLR131153 WVJ131152:WVJ131153 WVN131152:WVN131153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ormula1>-999999999999</formula1>
      <formula2>999999999999</formula2>
    </dataValidation>
    <dataValidation type="whole" allowBlank="1" showInputMessage="1" showErrorMessage="1" errorTitle="ERRORE NEL DATO IMMESSO" error="INSERIRE SOLO NUMERI INTERI" sqref="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C196684 G196684 IX196684 JB196684 ST196684 SX196684 ACP196684 ACT196684 AML196684 AMP196684 AWH196684 AWL196684 BGD196684 BGH196684 BPZ196684 BQD196684 BZV196684 BZZ196684 CJR196684 CJV196684 CTN196684 CTR196684 DDJ196684 DDN196684 DNF196684 DNJ196684 DXB196684 DXF196684 EGX196684 EHB196684 EQT196684 EQX196684 FAP196684 FAT196684 FKL196684 FKP196684 FUH196684 FUL196684 GED196684 GEH196684 GNZ196684 GOD196684 GXV196684 GXZ196684 HHR196684 HHV196684 HRN196684 HRR196684 IBJ196684 IBN196684 ILF196684 ILJ196684 IVB196684 IVF196684 JEX196684 JFB196684 JOT196684 JOX196684 JYP196684 JYT196684 KIL196684 KIP196684 KSH196684 KSL196684 LCD196684 LCH196684 LLZ196684 LMD196684 LVV196684 LVZ196684 MFR196684 MFV196684 MPN196684 MPR196684 MZJ196684 MZN196684 NJF196684 NJJ196684 NTB196684 NTF196684 OCX196684 ODB196684 OMT196684 OMX196684 OWP196684 OWT196684 PGL196684 PGP196684 PQH196684 PQL196684 QAD196684 QAH196684 QJZ196684 QKD196684 QTV196684 QTZ196684 RDR196684 RDV196684 RNN196684 RNR196684 RXJ196684 RXN196684 SHF196684 SHJ196684 SRB196684 SRF196684 TAX196684 TBB196684 TKT196684 TKX196684 TUP196684 TUT196684 UEL196684 UEP196684 UOH196684 UOL196684 UYD196684 UYH196684 VHZ196684 VID196684 VRV196684 VRZ196684 WBR196684 WBV196684 WLN196684 WLR196684 WVJ196684 WVN196684 C196688:C196689 G196688:G196689 IX196688:IX196689 JB196688:JB196689 ST196688:ST196689 SX196688:SX196689 ACP196688:ACP196689 ACT196688:ACT196689 AML196688:AML196689 AMP196688:AMP196689 AWH196688:AWH196689 AWL196688:AWL196689 BGD196688:BGD196689 BGH196688:BGH196689 BPZ196688:BPZ196689 BQD196688:BQD196689 BZV196688:BZV196689 BZZ196688:BZZ196689 CJR196688:CJR196689 CJV196688:CJV196689 CTN196688:CTN196689 CTR196688:CTR196689 DDJ196688:DDJ196689 DDN196688:DDN196689 DNF196688:DNF196689 DNJ196688:DNJ196689 DXB196688:DXB196689 DXF196688:DXF196689 EGX196688:EGX196689 EHB196688:EHB196689 EQT196688:EQT196689 EQX196688:EQX196689 FAP196688:FAP196689 FAT196688:FAT196689 FKL196688:FKL196689 FKP196688:FKP196689 FUH196688:FUH196689 FUL196688:FUL196689 GED196688:GED196689 GEH196688:GEH196689 GNZ196688:GNZ196689 GOD196688:GOD196689 GXV196688:GXV196689 GXZ196688:GXZ196689 HHR196688:HHR196689 HHV196688:HHV196689 HRN196688:HRN196689 HRR196688:HRR196689 IBJ196688:IBJ196689 IBN196688:IBN196689 ILF196688:ILF196689 ILJ196688:ILJ196689 IVB196688:IVB196689 IVF196688:IVF196689 JEX196688:JEX196689 JFB196688:JFB196689 JOT196688:JOT196689 JOX196688:JOX196689 JYP196688:JYP196689 JYT196688:JYT196689 KIL196688:KIL196689 KIP196688:KIP196689 KSH196688:KSH196689 KSL196688:KSL196689 LCD196688:LCD196689 LCH196688:LCH196689 LLZ196688:LLZ196689 LMD196688:LMD196689 LVV196688:LVV196689 LVZ196688:LVZ196689 MFR196688:MFR196689 MFV196688:MFV196689 MPN196688:MPN196689 MPR196688:MPR196689 MZJ196688:MZJ196689 MZN196688:MZN196689 NJF196688:NJF196689 NJJ196688:NJJ196689 NTB196688:NTB196689 NTF196688:NTF196689 OCX196688:OCX196689 ODB196688:ODB196689 OMT196688:OMT196689 OMX196688:OMX196689 OWP196688:OWP196689 OWT196688:OWT196689 PGL196688:PGL196689 PGP196688:PGP196689 PQH196688:PQH196689 PQL196688:PQL196689 QAD196688:QAD196689 QAH196688:QAH196689 QJZ196688:QJZ196689 QKD196688:QKD196689 QTV196688:QTV196689 QTZ196688:QTZ196689 RDR196688:RDR196689 RDV196688:RDV196689 RNN196688:RNN196689 RNR196688:RNR196689 RXJ196688:RXJ196689 RXN196688:RXN196689 SHF196688:SHF196689 SHJ196688:SHJ196689 SRB196688:SRB196689 SRF196688:SRF196689 TAX196688:TAX196689 TBB196688:TBB196689 TKT196688:TKT196689 TKX196688:TKX196689 TUP196688:TUP196689 TUT196688:TUT196689 UEL196688:UEL196689 UEP196688:UEP196689 UOH196688:UOH196689 UOL196688:UOL196689 UYD196688:UYD196689 UYH196688:UYH196689 VHZ196688:VHZ196689 VID196688:VID196689 VRV196688:VRV196689 VRZ196688:VRZ196689 WBR196688:WBR196689 WBV196688:WBV196689 WLN196688:WLN196689 WLR196688:WLR196689 WVJ196688:WVJ196689 WVN196688:WVN196689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formula1>-999999999999</formula1>
      <formula2>999999999999</formula2>
    </dataValidation>
    <dataValidation type="whole" allowBlank="1" showInputMessage="1" showErrorMessage="1" errorTitle="ERRORE NEL DATO IMMESSO" error="INSERIRE SOLO NUMERI INTERI" sqref="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C262220 G262220 IX262220 JB262220 ST262220 SX262220 ACP262220 ACT262220 AML262220 AMP262220 AWH262220 AWL262220 BGD262220 BGH262220 BPZ262220 BQD262220 BZV262220 BZZ262220 CJR262220 CJV262220 CTN262220 CTR262220 DDJ262220 DDN262220 DNF262220 DNJ262220 DXB262220 DXF262220 EGX262220 EHB262220 EQT262220 EQX262220 FAP262220 FAT262220 FKL262220 FKP262220 FUH262220 FUL262220 GED262220 GEH262220 GNZ262220 GOD262220 GXV262220 GXZ262220 HHR262220 HHV262220 HRN262220 HRR262220 IBJ262220 IBN262220 ILF262220 ILJ262220 IVB262220 IVF262220 JEX262220 JFB262220 JOT262220 JOX262220 JYP262220 JYT262220 KIL262220 KIP262220 KSH262220 KSL262220 LCD262220 LCH262220 LLZ262220 LMD262220 LVV262220 LVZ262220 MFR262220 MFV262220 MPN262220 MPR262220 MZJ262220 MZN262220 NJF262220 NJJ262220 NTB262220 NTF262220 OCX262220 ODB262220 OMT262220 OMX262220 OWP262220 OWT262220 PGL262220 PGP262220 PQH262220 PQL262220 QAD262220 QAH262220 QJZ262220 QKD262220 QTV262220 QTZ262220 RDR262220 RDV262220 RNN262220 RNR262220 RXJ262220 RXN262220 SHF262220 SHJ262220 SRB262220 SRF262220 TAX262220 TBB262220 TKT262220 TKX262220 TUP262220 TUT262220 UEL262220 UEP262220 UOH262220 UOL262220 UYD262220 UYH262220 VHZ262220 VID262220 VRV262220 VRZ262220 WBR262220 WBV262220 WLN262220 WLR262220 WVJ262220 WVN262220 C262224:C262225 G262224:G262225 IX262224:IX262225 JB262224:JB262225 ST262224:ST262225 SX262224:SX262225 ACP262224:ACP262225 ACT262224:ACT262225 AML262224:AML262225 AMP262224:AMP262225 AWH262224:AWH262225 AWL262224:AWL262225 BGD262224:BGD262225 BGH262224:BGH262225 BPZ262224:BPZ262225 BQD262224:BQD262225 BZV262224:BZV262225 BZZ262224:BZZ262225 CJR262224:CJR262225 CJV262224:CJV262225 CTN262224:CTN262225 CTR262224:CTR262225 DDJ262224:DDJ262225 DDN262224:DDN262225 DNF262224:DNF262225 DNJ262224:DNJ262225 DXB262224:DXB262225 DXF262224:DXF262225 EGX262224:EGX262225 EHB262224:EHB262225 EQT262224:EQT262225 EQX262224:EQX262225 FAP262224:FAP262225 FAT262224:FAT262225 FKL262224:FKL262225 FKP262224:FKP262225 FUH262224:FUH262225 FUL262224:FUL262225 GED262224:GED262225 GEH262224:GEH262225 GNZ262224:GNZ262225 GOD262224:GOD262225 GXV262224:GXV262225 GXZ262224:GXZ262225 HHR262224:HHR262225 HHV262224:HHV262225 HRN262224:HRN262225 HRR262224:HRR262225 IBJ262224:IBJ262225 IBN262224:IBN262225 ILF262224:ILF262225 ILJ262224:ILJ262225 IVB262224:IVB262225 IVF262224:IVF262225 JEX262224:JEX262225 JFB262224:JFB262225 JOT262224:JOT262225 JOX262224:JOX262225 JYP262224:JYP262225 JYT262224:JYT262225 KIL262224:KIL262225 KIP262224:KIP262225 KSH262224:KSH262225 KSL262224:KSL262225 LCD262224:LCD262225 LCH262224:LCH262225 LLZ262224:LLZ262225 LMD262224:LMD262225 LVV262224:LVV262225 LVZ262224:LVZ262225 MFR262224:MFR262225 MFV262224:MFV262225 MPN262224:MPN262225 MPR262224:MPR262225 MZJ262224:MZJ262225 MZN262224:MZN262225 NJF262224:NJF262225 NJJ262224:NJJ262225 NTB262224:NTB262225 NTF262224:NTF262225 OCX262224:OCX262225 ODB262224:ODB262225 OMT262224:OMT262225 OMX262224:OMX262225 OWP262224:OWP262225 OWT262224:OWT262225 PGL262224:PGL262225 PGP262224:PGP262225 PQH262224:PQH262225 PQL262224:PQL262225 QAD262224:QAD262225 QAH262224:QAH262225 QJZ262224:QJZ262225 QKD262224:QKD262225 QTV262224:QTV262225 QTZ262224:QTZ262225 RDR262224:RDR262225 RDV262224:RDV262225 RNN262224:RNN262225 RNR262224:RNR262225 RXJ262224:RXJ262225 RXN262224:RXN262225 SHF262224:SHF262225 SHJ262224:SHJ262225 SRB262224:SRB262225 SRF262224:SRF262225 TAX262224:TAX262225 TBB262224:TBB262225 TKT262224:TKT262225 TKX262224:TKX262225 TUP262224:TUP262225 TUT262224:TUT262225 UEL262224:UEL262225 UEP262224:UEP262225 UOH262224:UOH262225 UOL262224:UOL262225 UYD262224:UYD262225 UYH262224:UYH262225 VHZ262224:VHZ262225 VID262224:VID262225 VRV262224:VRV262225 VRZ262224:VRZ262225 WBR262224:WBR262225 WBV262224:WBV262225 WLN262224:WLN262225 WLR262224:WLR262225 WVJ262224:WVJ262225 WVN262224:WVN262225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ormula1>-999999999999</formula1>
      <formula2>999999999999</formula2>
    </dataValidation>
    <dataValidation type="whole" allowBlank="1" showInputMessage="1" showErrorMessage="1" errorTitle="ERRORE NEL DATO IMMESSO" error="INSERIRE SOLO NUMERI INTERI" sqref="C327756 G327756 IX327756 JB327756 ST327756 SX327756 ACP327756 ACT327756 AML327756 AMP327756 AWH327756 AWL327756 BGD327756 BGH327756 BPZ327756 BQD327756 BZV327756 BZZ327756 CJR327756 CJV327756 CTN327756 CTR327756 DDJ327756 DDN327756 DNF327756 DNJ327756 DXB327756 DXF327756 EGX327756 EHB327756 EQT327756 EQX327756 FAP327756 FAT327756 FKL327756 FKP327756 FUH327756 FUL327756 GED327756 GEH327756 GNZ327756 GOD327756 GXV327756 GXZ327756 HHR327756 HHV327756 HRN327756 HRR327756 IBJ327756 IBN327756 ILF327756 ILJ327756 IVB327756 IVF327756 JEX327756 JFB327756 JOT327756 JOX327756 JYP327756 JYT327756 KIL327756 KIP327756 KSH327756 KSL327756 LCD327756 LCH327756 LLZ327756 LMD327756 LVV327756 LVZ327756 MFR327756 MFV327756 MPN327756 MPR327756 MZJ327756 MZN327756 NJF327756 NJJ327756 NTB327756 NTF327756 OCX327756 ODB327756 OMT327756 OMX327756 OWP327756 OWT327756 PGL327756 PGP327756 PQH327756 PQL327756 QAD327756 QAH327756 QJZ327756 QKD327756 QTV327756 QTZ327756 RDR327756 RDV327756 RNN327756 RNR327756 RXJ327756 RXN327756 SHF327756 SHJ327756 SRB327756 SRF327756 TAX327756 TBB327756 TKT327756 TKX327756 TUP327756 TUT327756 UEL327756 UEP327756 UOH327756 UOL327756 UYD327756 UYH327756 VHZ327756 VID327756 VRV327756 VRZ327756 WBR327756 WBV327756 WLN327756 WLR327756 WVJ327756 WVN327756 C327760:C327761 G327760:G327761 IX327760:IX327761 JB327760:JB327761 ST327760:ST327761 SX327760:SX327761 ACP327760:ACP327761 ACT327760:ACT327761 AML327760:AML327761 AMP327760:AMP327761 AWH327760:AWH327761 AWL327760:AWL327761 BGD327760:BGD327761 BGH327760:BGH327761 BPZ327760:BPZ327761 BQD327760:BQD327761 BZV327760:BZV327761 BZZ327760:BZZ327761 CJR327760:CJR327761 CJV327760:CJV327761 CTN327760:CTN327761 CTR327760:CTR327761 DDJ327760:DDJ327761 DDN327760:DDN327761 DNF327760:DNF327761 DNJ327760:DNJ327761 DXB327760:DXB327761 DXF327760:DXF327761 EGX327760:EGX327761 EHB327760:EHB327761 EQT327760:EQT327761 EQX327760:EQX327761 FAP327760:FAP327761 FAT327760:FAT327761 FKL327760:FKL327761 FKP327760:FKP327761 FUH327760:FUH327761 FUL327760:FUL327761 GED327760:GED327761 GEH327760:GEH327761 GNZ327760:GNZ327761 GOD327760:GOD327761 GXV327760:GXV327761 GXZ327760:GXZ327761 HHR327760:HHR327761 HHV327760:HHV327761 HRN327760:HRN327761 HRR327760:HRR327761 IBJ327760:IBJ327761 IBN327760:IBN327761 ILF327760:ILF327761 ILJ327760:ILJ327761 IVB327760:IVB327761 IVF327760:IVF327761 JEX327760:JEX327761 JFB327760:JFB327761 JOT327760:JOT327761 JOX327760:JOX327761 JYP327760:JYP327761 JYT327760:JYT327761 KIL327760:KIL327761 KIP327760:KIP327761 KSH327760:KSH327761 KSL327760:KSL327761 LCD327760:LCD327761 LCH327760:LCH327761 LLZ327760:LLZ327761 LMD327760:LMD327761 LVV327760:LVV327761 LVZ327760:LVZ327761 MFR327760:MFR327761 MFV327760:MFV327761 MPN327760:MPN327761 MPR327760:MPR327761 MZJ327760:MZJ327761 MZN327760:MZN327761 NJF327760:NJF327761 NJJ327760:NJJ327761 NTB327760:NTB327761 NTF327760:NTF327761 OCX327760:OCX327761 ODB327760:ODB327761 OMT327760:OMT327761 OMX327760:OMX327761 OWP327760:OWP327761 OWT327760:OWT327761 PGL327760:PGL327761 PGP327760:PGP327761 PQH327760:PQH327761 PQL327760:PQL327761 QAD327760:QAD327761 QAH327760:QAH327761 QJZ327760:QJZ327761 QKD327760:QKD327761 QTV327760:QTV327761 QTZ327760:QTZ327761 RDR327760:RDR327761 RDV327760:RDV327761 RNN327760:RNN327761 RNR327760:RNR327761 RXJ327760:RXJ327761 RXN327760:RXN327761 SHF327760:SHF327761 SHJ327760:SHJ327761 SRB327760:SRB327761 SRF327760:SRF327761 TAX327760:TAX327761 TBB327760:TBB327761 TKT327760:TKT327761 TKX327760:TKX327761 TUP327760:TUP327761 TUT327760:TUT327761 UEL327760:UEL327761 UEP327760:UEP327761 UOH327760:UOH327761 UOL327760:UOL327761 UYD327760:UYD327761 UYH327760:UYH327761 VHZ327760:VHZ327761 VID327760:VID327761 VRV327760:VRV327761 VRZ327760:VRZ327761 WBR327760:WBR327761 WBV327760:WBV327761 WLN327760:WLN327761 WLR327760:WLR327761 WVJ327760:WVJ327761 WVN327760:WVN327761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C393292 G393292 IX393292 JB393292 ST393292 SX393292 ACP393292 ACT393292 AML393292 AMP393292 AWH393292 AWL393292 BGD393292 BGH393292 BPZ393292 BQD393292 BZV393292 BZZ393292 CJR393292 CJV393292 CTN393292 CTR393292 DDJ393292 DDN393292 DNF393292 DNJ393292 DXB393292 DXF393292 EGX393292 EHB393292 EQT393292 EQX393292 FAP393292 FAT393292 FKL393292 FKP393292 FUH393292 FUL393292 GED393292 GEH393292 GNZ393292 GOD393292 GXV393292 GXZ393292 HHR393292 HHV393292 HRN393292 HRR393292 IBJ393292 IBN393292 ILF393292 ILJ393292 IVB393292 IVF393292 JEX393292 JFB393292 JOT393292 JOX393292 JYP393292 JYT393292 KIL393292 KIP393292 KSH393292 KSL393292 LCD393292 LCH393292 LLZ393292 LMD393292 LVV393292 LVZ393292 MFR393292 MFV393292 MPN393292 MPR393292 MZJ393292 MZN393292 NJF393292 NJJ393292 NTB393292 NTF393292 OCX393292 ODB393292 OMT393292 OMX393292 OWP393292 OWT393292 PGL393292 PGP393292 PQH393292 PQL393292 QAD393292 QAH393292 QJZ393292 QKD393292 QTV393292 QTZ393292 RDR393292 RDV393292 RNN393292 RNR393292 RXJ393292 RXN393292 SHF393292 SHJ393292 SRB393292 SRF393292 TAX393292 TBB393292 TKT393292 TKX393292 TUP393292 TUT393292 UEL393292 UEP393292 UOH393292 UOL393292 UYD393292 UYH393292 VHZ393292 VID393292 VRV393292 VRZ393292 WBR393292 WBV393292 WLN393292 WLR393292 WVJ393292 WVN393292">
      <formula1>-999999999999</formula1>
      <formula2>999999999999</formula2>
    </dataValidation>
    <dataValidation type="whole" allowBlank="1" showInputMessage="1" showErrorMessage="1" errorTitle="ERRORE NEL DATO IMMESSO" error="INSERIRE SOLO NUMERI INTERI" sqref="C393296:C393297 G393296:G393297 IX393296:IX393297 JB393296:JB393297 ST393296:ST393297 SX393296:SX393297 ACP393296:ACP393297 ACT393296:ACT393297 AML393296:AML393297 AMP393296:AMP393297 AWH393296:AWH393297 AWL393296:AWL393297 BGD393296:BGD393297 BGH393296:BGH393297 BPZ393296:BPZ393297 BQD393296:BQD393297 BZV393296:BZV393297 BZZ393296:BZZ393297 CJR393296:CJR393297 CJV393296:CJV393297 CTN393296:CTN393297 CTR393296:CTR393297 DDJ393296:DDJ393297 DDN393296:DDN393297 DNF393296:DNF393297 DNJ393296:DNJ393297 DXB393296:DXB393297 DXF393296:DXF393297 EGX393296:EGX393297 EHB393296:EHB393297 EQT393296:EQT393297 EQX393296:EQX393297 FAP393296:FAP393297 FAT393296:FAT393297 FKL393296:FKL393297 FKP393296:FKP393297 FUH393296:FUH393297 FUL393296:FUL393297 GED393296:GED393297 GEH393296:GEH393297 GNZ393296:GNZ393297 GOD393296:GOD393297 GXV393296:GXV393297 GXZ393296:GXZ393297 HHR393296:HHR393297 HHV393296:HHV393297 HRN393296:HRN393297 HRR393296:HRR393297 IBJ393296:IBJ393297 IBN393296:IBN393297 ILF393296:ILF393297 ILJ393296:ILJ393297 IVB393296:IVB393297 IVF393296:IVF393297 JEX393296:JEX393297 JFB393296:JFB393297 JOT393296:JOT393297 JOX393296:JOX393297 JYP393296:JYP393297 JYT393296:JYT393297 KIL393296:KIL393297 KIP393296:KIP393297 KSH393296:KSH393297 KSL393296:KSL393297 LCD393296:LCD393297 LCH393296:LCH393297 LLZ393296:LLZ393297 LMD393296:LMD393297 LVV393296:LVV393297 LVZ393296:LVZ393297 MFR393296:MFR393297 MFV393296:MFV393297 MPN393296:MPN393297 MPR393296:MPR393297 MZJ393296:MZJ393297 MZN393296:MZN393297 NJF393296:NJF393297 NJJ393296:NJJ393297 NTB393296:NTB393297 NTF393296:NTF393297 OCX393296:OCX393297 ODB393296:ODB393297 OMT393296:OMT393297 OMX393296:OMX393297 OWP393296:OWP393297 OWT393296:OWT393297 PGL393296:PGL393297 PGP393296:PGP393297 PQH393296:PQH393297 PQL393296:PQL393297 QAD393296:QAD393297 QAH393296:QAH393297 QJZ393296:QJZ393297 QKD393296:QKD393297 QTV393296:QTV393297 QTZ393296:QTZ393297 RDR393296:RDR393297 RDV393296:RDV393297 RNN393296:RNN393297 RNR393296:RNR393297 RXJ393296:RXJ393297 RXN393296:RXN393297 SHF393296:SHF393297 SHJ393296:SHJ393297 SRB393296:SRB393297 SRF393296:SRF393297 TAX393296:TAX393297 TBB393296:TBB393297 TKT393296:TKT393297 TKX393296:TKX393297 TUP393296:TUP393297 TUT393296:TUT393297 UEL393296:UEL393297 UEP393296:UEP393297 UOH393296:UOH393297 UOL393296:UOL393297 UYD393296:UYD393297 UYH393296:UYH393297 VHZ393296:VHZ393297 VID393296:VID393297 VRV393296:VRV393297 VRZ393296:VRZ393297 WBR393296:WBR393297 WBV393296:WBV393297 WLN393296:WLN393297 WLR393296:WLR393297 WVJ393296:WVJ393297 WVN393296:WVN393297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C458828 G458828 IX458828 JB458828 ST458828 SX458828 ACP458828 ACT458828 AML458828 AMP458828 AWH458828 AWL458828 BGD458828 BGH458828 BPZ458828 BQD458828 BZV458828 BZZ458828 CJR458828 CJV458828 CTN458828 CTR458828 DDJ458828 DDN458828 DNF458828 DNJ458828 DXB458828 DXF458828 EGX458828 EHB458828 EQT458828 EQX458828 FAP458828 FAT458828 FKL458828 FKP458828 FUH458828 FUL458828 GED458828 GEH458828 GNZ458828 GOD458828 GXV458828 GXZ458828 HHR458828 HHV458828 HRN458828 HRR458828 IBJ458828 IBN458828 ILF458828 ILJ458828 IVB458828 IVF458828 JEX458828 JFB458828 JOT458828 JOX458828 JYP458828 JYT458828 KIL458828 KIP458828 KSH458828 KSL458828 LCD458828 LCH458828 LLZ458828 LMD458828 LVV458828 LVZ458828 MFR458828 MFV458828 MPN458828 MPR458828 MZJ458828 MZN458828 NJF458828 NJJ458828 NTB458828 NTF458828 OCX458828 ODB458828 OMT458828 OMX458828 OWP458828 OWT458828 PGL458828 PGP458828 PQH458828 PQL458828 QAD458828 QAH458828 QJZ458828 QKD458828 QTV458828 QTZ458828 RDR458828 RDV458828 RNN458828 RNR458828 RXJ458828 RXN458828 SHF458828 SHJ458828 SRB458828 SRF458828 TAX458828 TBB458828 TKT458828 TKX458828 TUP458828 TUT458828 UEL458828 UEP458828 UOH458828 UOL458828 UYD458828 UYH458828 VHZ458828 VID458828 VRV458828 VRZ458828 WBR458828 WBV458828 WLN458828 WLR458828 WVJ458828 WVN458828 C458832:C458833 G458832:G458833 IX458832:IX458833 JB458832:JB458833 ST458832:ST458833 SX458832:SX458833 ACP458832:ACP458833 ACT458832:ACT458833 AML458832:AML458833 AMP458832:AMP458833 AWH458832:AWH458833 AWL458832:AWL458833 BGD458832:BGD458833 BGH458832:BGH458833 BPZ458832:BPZ458833 BQD458832:BQD458833 BZV458832:BZV458833 BZZ458832:BZZ458833 CJR458832:CJR458833 CJV458832:CJV458833 CTN458832:CTN458833 CTR458832:CTR458833 DDJ458832:DDJ458833 DDN458832:DDN458833 DNF458832:DNF458833 DNJ458832:DNJ458833 DXB458832:DXB458833 DXF458832:DXF458833 EGX458832:EGX458833 EHB458832:EHB458833 EQT458832:EQT458833 EQX458832:EQX458833 FAP458832:FAP458833 FAT458832:FAT458833 FKL458832:FKL458833 FKP458832:FKP458833 FUH458832:FUH458833 FUL458832:FUL458833 GED458832:GED458833 GEH458832:GEH458833 GNZ458832:GNZ458833 GOD458832:GOD458833 GXV458832:GXV458833 GXZ458832:GXZ458833 HHR458832:HHR458833 HHV458832:HHV458833 HRN458832:HRN458833 HRR458832:HRR458833 IBJ458832:IBJ458833 IBN458832:IBN458833 ILF458832:ILF458833 ILJ458832:ILJ458833 IVB458832:IVB458833 IVF458832:IVF458833 JEX458832:JEX458833 JFB458832:JFB458833 JOT458832:JOT458833 JOX458832:JOX458833 JYP458832:JYP458833 JYT458832:JYT458833 KIL458832:KIL458833 KIP458832:KIP458833 KSH458832:KSH458833 KSL458832:KSL458833 LCD458832:LCD458833 LCH458832:LCH458833 LLZ458832:LLZ458833 LMD458832:LMD458833 LVV458832:LVV458833 LVZ458832:LVZ458833 MFR458832:MFR458833 MFV458832:MFV458833 MPN458832:MPN458833 MPR458832:MPR458833 MZJ458832:MZJ458833 MZN458832:MZN458833 NJF458832:NJF458833 NJJ458832:NJJ458833 NTB458832:NTB458833 NTF458832:NTF458833 OCX458832:OCX458833 ODB458832:ODB458833 OMT458832:OMT458833 OMX458832:OMX458833 OWP458832:OWP458833 OWT458832:OWT458833 PGL458832:PGL458833 PGP458832:PGP458833 PQH458832:PQH458833 PQL458832:PQL458833 QAD458832:QAD458833 QAH458832:QAH458833 QJZ458832:QJZ458833 QKD458832:QKD458833 QTV458832:QTV458833 QTZ458832:QTZ458833 RDR458832:RDR458833 RDV458832:RDV458833 RNN458832:RNN458833 RNR458832:RNR458833 RXJ458832:RXJ458833 RXN458832:RXN458833 SHF458832:SHF458833 SHJ458832:SHJ458833 SRB458832:SRB458833 SRF458832:SRF458833 TAX458832:TAX458833 TBB458832:TBB458833 TKT458832:TKT458833 TKX458832:TKX458833 TUP458832:TUP458833 TUT458832:TUT458833 UEL458832:UEL458833 UEP458832:UEP458833 UOH458832:UOH458833 UOL458832:UOL458833 UYD458832:UYD458833 UYH458832:UYH458833 VHZ458832:VHZ458833 VID458832:VID458833 VRV458832:VRV458833 VRZ458832:VRZ458833 WBR458832:WBR458833 WBV458832:WBV458833 WLN458832:WLN458833 WLR458832:WLR458833 WVJ458832:WVJ458833 WVN458832:WVN458833">
      <formula1>-999999999999</formula1>
      <formula2>999999999999</formula2>
    </dataValidation>
    <dataValidation type="whole" allowBlank="1" showInputMessage="1" showErrorMessage="1" errorTitle="ERRORE NEL DATO IMMESSO" error="INSERIRE SOLO NUMERI INTERI" sqref="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C524364 G524364 IX524364 JB524364 ST524364 SX524364 ACP524364 ACT524364 AML524364 AMP524364 AWH524364 AWL524364 BGD524364 BGH524364 BPZ524364 BQD524364 BZV524364 BZZ524364 CJR524364 CJV524364 CTN524364 CTR524364 DDJ524364 DDN524364 DNF524364 DNJ524364 DXB524364 DXF524364 EGX524364 EHB524364 EQT524364 EQX524364 FAP524364 FAT524364 FKL524364 FKP524364 FUH524364 FUL524364 GED524364 GEH524364 GNZ524364 GOD524364 GXV524364 GXZ524364 HHR524364 HHV524364 HRN524364 HRR524364 IBJ524364 IBN524364 ILF524364 ILJ524364 IVB524364 IVF524364 JEX524364 JFB524364 JOT524364 JOX524364 JYP524364 JYT524364 KIL524364 KIP524364 KSH524364 KSL524364 LCD524364 LCH524364 LLZ524364 LMD524364 LVV524364 LVZ524364 MFR524364 MFV524364 MPN524364 MPR524364 MZJ524364 MZN524364 NJF524364 NJJ524364 NTB524364 NTF524364 OCX524364 ODB524364 OMT524364 OMX524364 OWP524364 OWT524364 PGL524364 PGP524364 PQH524364 PQL524364 QAD524364 QAH524364 QJZ524364 QKD524364 QTV524364 QTZ524364 RDR524364 RDV524364 RNN524364 RNR524364 RXJ524364 RXN524364 SHF524364 SHJ524364 SRB524364 SRF524364 TAX524364 TBB524364 TKT524364 TKX524364 TUP524364 TUT524364 UEL524364 UEP524364 UOH524364 UOL524364 UYD524364 UYH524364 VHZ524364 VID524364 VRV524364 VRZ524364 WBR524364 WBV524364 WLN524364 WLR524364 WVJ524364 WVN524364 C524368:C524369 G524368:G524369 IX524368:IX524369 JB524368:JB524369 ST524368:ST524369 SX524368:SX524369 ACP524368:ACP524369 ACT524368:ACT524369 AML524368:AML524369 AMP524368:AMP524369 AWH524368:AWH524369 AWL524368:AWL524369 BGD524368:BGD524369 BGH524368:BGH524369 BPZ524368:BPZ524369 BQD524368:BQD524369 BZV524368:BZV524369 BZZ524368:BZZ524369 CJR524368:CJR524369 CJV524368:CJV524369 CTN524368:CTN524369 CTR524368:CTR524369 DDJ524368:DDJ524369 DDN524368:DDN524369 DNF524368:DNF524369 DNJ524368:DNJ524369 DXB524368:DXB524369 DXF524368:DXF524369 EGX524368:EGX524369 EHB524368:EHB524369 EQT524368:EQT524369 EQX524368:EQX524369 FAP524368:FAP524369 FAT524368:FAT524369 FKL524368:FKL524369 FKP524368:FKP524369 FUH524368:FUH524369 FUL524368:FUL524369 GED524368:GED524369 GEH524368:GEH524369 GNZ524368:GNZ524369 GOD524368:GOD524369 GXV524368:GXV524369 GXZ524368:GXZ524369 HHR524368:HHR524369 HHV524368:HHV524369 HRN524368:HRN524369 HRR524368:HRR524369 IBJ524368:IBJ524369 IBN524368:IBN524369 ILF524368:ILF524369 ILJ524368:ILJ524369 IVB524368:IVB524369 IVF524368:IVF524369 JEX524368:JEX524369 JFB524368:JFB524369 JOT524368:JOT524369 JOX524368:JOX524369 JYP524368:JYP524369 JYT524368:JYT524369 KIL524368:KIL524369 KIP524368:KIP524369 KSH524368:KSH524369 KSL524368:KSL524369 LCD524368:LCD524369 LCH524368:LCH524369 LLZ524368:LLZ524369 LMD524368:LMD524369 LVV524368:LVV524369 LVZ524368:LVZ524369 MFR524368:MFR524369 MFV524368:MFV524369 MPN524368:MPN524369 MPR524368:MPR524369 MZJ524368:MZJ524369 MZN524368:MZN524369 NJF524368:NJF524369 NJJ524368:NJJ524369 NTB524368:NTB524369 NTF524368:NTF524369 OCX524368:OCX524369 ODB524368:ODB524369 OMT524368:OMT524369 OMX524368:OMX524369 OWP524368:OWP524369 OWT524368:OWT524369 PGL524368:PGL524369 PGP524368:PGP524369 PQH524368:PQH524369 PQL524368:PQL524369 QAD524368:QAD524369 QAH524368:QAH524369 QJZ524368:QJZ524369 QKD524368:QKD524369 QTV524368:QTV524369 QTZ524368:QTZ524369 RDR524368:RDR524369 RDV524368:RDV524369 RNN524368:RNN524369 RNR524368:RNR524369 RXJ524368:RXJ524369 RXN524368:RXN524369 SHF524368:SHF524369 SHJ524368:SHJ524369 SRB524368:SRB524369 SRF524368:SRF524369 TAX524368:TAX524369 TBB524368:TBB524369 TKT524368:TKT524369 TKX524368:TKX524369 TUP524368:TUP524369 TUT524368:TUT524369 UEL524368:UEL524369 UEP524368:UEP524369 UOH524368:UOH524369 UOL524368:UOL524369 UYD524368:UYD524369 UYH524368:UYH524369 VHZ524368:VHZ524369 VID524368:VID524369 VRV524368:VRV524369 VRZ524368:VRZ524369 WBR524368:WBR524369 WBV524368:WBV524369 WLN524368:WLN524369 WLR524368:WLR524369 WVJ524368:WVJ524369 WVN524368:WVN524369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formula1>-999999999999</formula1>
      <formula2>999999999999</formula2>
    </dataValidation>
    <dataValidation type="whole" allowBlank="1" showInputMessage="1" showErrorMessage="1" errorTitle="ERRORE NEL DATO IMMESSO" error="INSERIRE SOLO NUMERI INTERI" sqref="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C589900 G589900 IX589900 JB589900 ST589900 SX589900 ACP589900 ACT589900 AML589900 AMP589900 AWH589900 AWL589900 BGD589900 BGH589900 BPZ589900 BQD589900 BZV589900 BZZ589900 CJR589900 CJV589900 CTN589900 CTR589900 DDJ589900 DDN589900 DNF589900 DNJ589900 DXB589900 DXF589900 EGX589900 EHB589900 EQT589900 EQX589900 FAP589900 FAT589900 FKL589900 FKP589900 FUH589900 FUL589900 GED589900 GEH589900 GNZ589900 GOD589900 GXV589900 GXZ589900 HHR589900 HHV589900 HRN589900 HRR589900 IBJ589900 IBN589900 ILF589900 ILJ589900 IVB589900 IVF589900 JEX589900 JFB589900 JOT589900 JOX589900 JYP589900 JYT589900 KIL589900 KIP589900 KSH589900 KSL589900 LCD589900 LCH589900 LLZ589900 LMD589900 LVV589900 LVZ589900 MFR589900 MFV589900 MPN589900 MPR589900 MZJ589900 MZN589900 NJF589900 NJJ589900 NTB589900 NTF589900 OCX589900 ODB589900 OMT589900 OMX589900 OWP589900 OWT589900 PGL589900 PGP589900 PQH589900 PQL589900 QAD589900 QAH589900 QJZ589900 QKD589900 QTV589900 QTZ589900 RDR589900 RDV589900 RNN589900 RNR589900 RXJ589900 RXN589900 SHF589900 SHJ589900 SRB589900 SRF589900 TAX589900 TBB589900 TKT589900 TKX589900 TUP589900 TUT589900 UEL589900 UEP589900 UOH589900 UOL589900 UYD589900 UYH589900 VHZ589900 VID589900 VRV589900 VRZ589900 WBR589900 WBV589900 WLN589900 WLR589900 WVJ589900 WVN589900 C589904:C589905 G589904:G589905 IX589904:IX589905 JB589904:JB589905 ST589904:ST589905 SX589904:SX589905 ACP589904:ACP589905 ACT589904:ACT589905 AML589904:AML589905 AMP589904:AMP589905 AWH589904:AWH589905 AWL589904:AWL589905 BGD589904:BGD589905 BGH589904:BGH589905 BPZ589904:BPZ589905 BQD589904:BQD589905 BZV589904:BZV589905 BZZ589904:BZZ589905 CJR589904:CJR589905 CJV589904:CJV589905 CTN589904:CTN589905 CTR589904:CTR589905 DDJ589904:DDJ589905 DDN589904:DDN589905 DNF589904:DNF589905 DNJ589904:DNJ589905 DXB589904:DXB589905 DXF589904:DXF589905 EGX589904:EGX589905 EHB589904:EHB589905 EQT589904:EQT589905 EQX589904:EQX589905 FAP589904:FAP589905 FAT589904:FAT589905 FKL589904:FKL589905 FKP589904:FKP589905 FUH589904:FUH589905 FUL589904:FUL589905 GED589904:GED589905 GEH589904:GEH589905 GNZ589904:GNZ589905 GOD589904:GOD589905 GXV589904:GXV589905 GXZ589904:GXZ589905 HHR589904:HHR589905 HHV589904:HHV589905 HRN589904:HRN589905 HRR589904:HRR589905 IBJ589904:IBJ589905 IBN589904:IBN589905 ILF589904:ILF589905 ILJ589904:ILJ589905 IVB589904:IVB589905 IVF589904:IVF589905 JEX589904:JEX589905 JFB589904:JFB589905 JOT589904:JOT589905 JOX589904:JOX589905 JYP589904:JYP589905 JYT589904:JYT589905 KIL589904:KIL589905 KIP589904:KIP589905 KSH589904:KSH589905 KSL589904:KSL589905 LCD589904:LCD589905 LCH589904:LCH589905 LLZ589904:LLZ589905 LMD589904:LMD589905 LVV589904:LVV589905 LVZ589904:LVZ589905 MFR589904:MFR589905 MFV589904:MFV589905 MPN589904:MPN589905 MPR589904:MPR589905 MZJ589904:MZJ589905 MZN589904:MZN589905 NJF589904:NJF589905 NJJ589904:NJJ589905 NTB589904:NTB589905 NTF589904:NTF589905 OCX589904:OCX589905 ODB589904:ODB589905 OMT589904:OMT589905 OMX589904:OMX589905 OWP589904:OWP589905 OWT589904:OWT589905 PGL589904:PGL589905 PGP589904:PGP589905 PQH589904:PQH589905 PQL589904:PQL589905 QAD589904:QAD589905 QAH589904:QAH589905 QJZ589904:QJZ589905 QKD589904:QKD589905 QTV589904:QTV589905 QTZ589904:QTZ589905 RDR589904:RDR589905 RDV589904:RDV589905 RNN589904:RNN589905 RNR589904:RNR589905 RXJ589904:RXJ589905 RXN589904:RXN589905 SHF589904:SHF589905 SHJ589904:SHJ589905 SRB589904:SRB589905 SRF589904:SRF589905 TAX589904:TAX589905 TBB589904:TBB589905 TKT589904:TKT589905 TKX589904:TKX589905 TUP589904:TUP589905 TUT589904:TUT589905 UEL589904:UEL589905 UEP589904:UEP589905 UOH589904:UOH589905 UOL589904:UOL589905 UYD589904:UYD589905 UYH589904:UYH589905 VHZ589904:VHZ589905 VID589904:VID589905 VRV589904:VRV589905 VRZ589904:VRZ589905 WBR589904:WBR589905 WBV589904:WBV589905 WLN589904:WLN589905 WLR589904:WLR589905 WVJ589904:WVJ589905 WVN589904:WVN589905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formula1>-999999999999</formula1>
      <formula2>999999999999</formula2>
    </dataValidation>
    <dataValidation type="whole" allowBlank="1" showInputMessage="1" showErrorMessage="1" errorTitle="ERRORE NEL DATO IMMESSO" error="INSERIRE SOLO NUMERI INTERI" sqref="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C655436 G655436 IX655436 JB655436 ST655436 SX655436 ACP655436 ACT655436 AML655436 AMP655436 AWH655436 AWL655436 BGD655436 BGH655436 BPZ655436 BQD655436 BZV655436 BZZ655436 CJR655436 CJV655436 CTN655436 CTR655436 DDJ655436 DDN655436 DNF655436 DNJ655436 DXB655436 DXF655436 EGX655436 EHB655436 EQT655436 EQX655436 FAP655436 FAT655436 FKL655436 FKP655436 FUH655436 FUL655436 GED655436 GEH655436 GNZ655436 GOD655436 GXV655436 GXZ655436 HHR655436 HHV655436 HRN655436 HRR655436 IBJ655436 IBN655436 ILF655436 ILJ655436 IVB655436 IVF655436 JEX655436 JFB655436 JOT655436 JOX655436 JYP655436 JYT655436 KIL655436 KIP655436 KSH655436 KSL655436 LCD655436 LCH655436 LLZ655436 LMD655436 LVV655436 LVZ655436 MFR655436 MFV655436 MPN655436 MPR655436 MZJ655436 MZN655436 NJF655436 NJJ655436 NTB655436 NTF655436 OCX655436 ODB655436 OMT655436 OMX655436 OWP655436 OWT655436 PGL655436 PGP655436 PQH655436 PQL655436 QAD655436 QAH655436 QJZ655436 QKD655436 QTV655436 QTZ655436 RDR655436 RDV655436 RNN655436 RNR655436 RXJ655436 RXN655436 SHF655436 SHJ655436 SRB655436 SRF655436 TAX655436 TBB655436 TKT655436 TKX655436 TUP655436 TUT655436 UEL655436 UEP655436 UOH655436 UOL655436 UYD655436 UYH655436 VHZ655436 VID655436 VRV655436 VRZ655436 WBR655436 WBV655436 WLN655436 WLR655436 WVJ655436 WVN655436 C655440:C655441 G655440:G655441 IX655440:IX655441 JB655440:JB655441 ST655440:ST655441 SX655440:SX655441 ACP655440:ACP655441 ACT655440:ACT655441 AML655440:AML655441 AMP655440:AMP655441 AWH655440:AWH655441 AWL655440:AWL655441 BGD655440:BGD655441 BGH655440:BGH655441 BPZ655440:BPZ655441 BQD655440:BQD655441 BZV655440:BZV655441 BZZ655440:BZZ655441 CJR655440:CJR655441 CJV655440:CJV655441 CTN655440:CTN655441 CTR655440:CTR655441 DDJ655440:DDJ655441 DDN655440:DDN655441 DNF655440:DNF655441 DNJ655440:DNJ655441 DXB655440:DXB655441 DXF655440:DXF655441 EGX655440:EGX655441 EHB655440:EHB655441 EQT655440:EQT655441 EQX655440:EQX655441 FAP655440:FAP655441 FAT655440:FAT655441 FKL655440:FKL655441 FKP655440:FKP655441 FUH655440:FUH655441 FUL655440:FUL655441 GED655440:GED655441 GEH655440:GEH655441 GNZ655440:GNZ655441 GOD655440:GOD655441 GXV655440:GXV655441 GXZ655440:GXZ655441 HHR655440:HHR655441 HHV655440:HHV655441 HRN655440:HRN655441 HRR655440:HRR655441 IBJ655440:IBJ655441 IBN655440:IBN655441 ILF655440:ILF655441 ILJ655440:ILJ655441 IVB655440:IVB655441 IVF655440:IVF655441 JEX655440:JEX655441 JFB655440:JFB655441 JOT655440:JOT655441 JOX655440:JOX655441 JYP655440:JYP655441 JYT655440:JYT655441 KIL655440:KIL655441 KIP655440:KIP655441 KSH655440:KSH655441 KSL655440:KSL655441 LCD655440:LCD655441 LCH655440:LCH655441 LLZ655440:LLZ655441 LMD655440:LMD655441 LVV655440:LVV655441 LVZ655440:LVZ655441 MFR655440:MFR655441 MFV655440:MFV655441 MPN655440:MPN655441 MPR655440:MPR655441 MZJ655440:MZJ655441 MZN655440:MZN655441 NJF655440:NJF655441 NJJ655440:NJJ655441 NTB655440:NTB655441 NTF655440:NTF655441 OCX655440:OCX655441 ODB655440:ODB655441 OMT655440:OMT655441 OMX655440:OMX655441 OWP655440:OWP655441 OWT655440:OWT655441 PGL655440:PGL655441 PGP655440:PGP655441 PQH655440:PQH655441 PQL655440:PQL655441 QAD655440:QAD655441 QAH655440:QAH655441 QJZ655440:QJZ655441 QKD655440:QKD655441 QTV655440:QTV655441 QTZ655440:QTZ655441 RDR655440:RDR655441 RDV655440:RDV655441 RNN655440:RNN655441 RNR655440:RNR655441 RXJ655440:RXJ655441 RXN655440:RXN655441 SHF655440:SHF655441 SHJ655440:SHJ655441 SRB655440:SRB655441 SRF655440:SRF655441 TAX655440:TAX655441 TBB655440:TBB655441 TKT655440:TKT655441 TKX655440:TKX655441 TUP655440:TUP655441 TUT655440:TUT655441 UEL655440:UEL655441 UEP655440:UEP655441 UOH655440:UOH655441 UOL655440:UOL655441 UYD655440:UYD655441 UYH655440:UYH655441 VHZ655440:VHZ655441 VID655440:VID655441 VRV655440:VRV655441 VRZ655440:VRZ655441 WBR655440:WBR655441 WBV655440:WBV655441 WLN655440:WLN655441 WLR655440:WLR655441 WVJ655440:WVJ655441 WVN655440:WVN655441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ormula1>-999999999999</formula1>
      <formula2>999999999999</formula2>
    </dataValidation>
    <dataValidation type="whole" allowBlank="1" showInputMessage="1" showErrorMessage="1" errorTitle="ERRORE NEL DATO IMMESSO" error="INSERIRE SOLO NUMERI INTERI" sqref="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C720972 G720972 IX720972 JB720972 ST720972 SX720972 ACP720972 ACT720972 AML720972 AMP720972 AWH720972 AWL720972 BGD720972 BGH720972 BPZ720972 BQD720972 BZV720972 BZZ720972 CJR720972 CJV720972 CTN720972 CTR720972 DDJ720972 DDN720972 DNF720972 DNJ720972 DXB720972 DXF720972 EGX720972 EHB720972 EQT720972 EQX720972 FAP720972 FAT720972 FKL720972 FKP720972 FUH720972 FUL720972 GED720972 GEH720972 GNZ720972 GOD720972 GXV720972 GXZ720972 HHR720972 HHV720972 HRN720972 HRR720972 IBJ720972 IBN720972 ILF720972 ILJ720972 IVB720972 IVF720972 JEX720972 JFB720972 JOT720972 JOX720972 JYP720972 JYT720972 KIL720972 KIP720972 KSH720972 KSL720972 LCD720972 LCH720972 LLZ720972 LMD720972 LVV720972 LVZ720972 MFR720972 MFV720972 MPN720972 MPR720972 MZJ720972 MZN720972 NJF720972 NJJ720972 NTB720972 NTF720972 OCX720972 ODB720972 OMT720972 OMX720972 OWP720972 OWT720972 PGL720972 PGP720972 PQH720972 PQL720972 QAD720972 QAH720972 QJZ720972 QKD720972 QTV720972 QTZ720972 RDR720972 RDV720972 RNN720972 RNR720972 RXJ720972 RXN720972 SHF720972 SHJ720972 SRB720972 SRF720972 TAX720972 TBB720972 TKT720972 TKX720972 TUP720972 TUT720972 UEL720972 UEP720972 UOH720972 UOL720972 UYD720972 UYH720972 VHZ720972 VID720972 VRV720972 VRZ720972 WBR720972 WBV720972 WLN720972 WLR720972 WVJ720972 WVN720972 C720976:C720977 G720976:G720977 IX720976:IX720977 JB720976:JB720977 ST720976:ST720977 SX720976:SX720977 ACP720976:ACP720977 ACT720976:ACT720977 AML720976:AML720977 AMP720976:AMP720977 AWH720976:AWH720977 AWL720976:AWL720977 BGD720976:BGD720977 BGH720976:BGH720977 BPZ720976:BPZ720977 BQD720976:BQD720977 BZV720976:BZV720977 BZZ720976:BZZ720977 CJR720976:CJR720977 CJV720976:CJV720977 CTN720976:CTN720977 CTR720976:CTR720977 DDJ720976:DDJ720977 DDN720976:DDN720977 DNF720976:DNF720977 DNJ720976:DNJ720977 DXB720976:DXB720977 DXF720976:DXF720977 EGX720976:EGX720977 EHB720976:EHB720977 EQT720976:EQT720977 EQX720976:EQX720977 FAP720976:FAP720977 FAT720976:FAT720977 FKL720976:FKL720977 FKP720976:FKP720977 FUH720976:FUH720977 FUL720976:FUL720977 GED720976:GED720977 GEH720976:GEH720977 GNZ720976:GNZ720977 GOD720976:GOD720977 GXV720976:GXV720977 GXZ720976:GXZ720977 HHR720976:HHR720977 HHV720976:HHV720977 HRN720976:HRN720977 HRR720976:HRR720977 IBJ720976:IBJ720977 IBN720976:IBN720977 ILF720976:ILF720977 ILJ720976:ILJ720977 IVB720976:IVB720977 IVF720976:IVF720977 JEX720976:JEX720977 JFB720976:JFB720977 JOT720976:JOT720977 JOX720976:JOX720977 JYP720976:JYP720977 JYT720976:JYT720977 KIL720976:KIL720977 KIP720976:KIP720977 KSH720976:KSH720977 KSL720976:KSL720977 LCD720976:LCD720977 LCH720976:LCH720977 LLZ720976:LLZ720977 LMD720976:LMD720977 LVV720976:LVV720977 LVZ720976:LVZ720977 MFR720976:MFR720977 MFV720976:MFV720977 MPN720976:MPN720977 MPR720976:MPR720977 MZJ720976:MZJ720977 MZN720976:MZN720977 NJF720976:NJF720977 NJJ720976:NJJ720977 NTB720976:NTB720977 NTF720976:NTF720977 OCX720976:OCX720977 ODB720976:ODB720977 OMT720976:OMT720977 OMX720976:OMX720977 OWP720976:OWP720977 OWT720976:OWT720977 PGL720976:PGL720977 PGP720976:PGP720977 PQH720976:PQH720977 PQL720976:PQL720977 QAD720976:QAD720977 QAH720976:QAH720977 QJZ720976:QJZ720977 QKD720976:QKD720977 QTV720976:QTV720977 QTZ720976:QTZ720977 RDR720976:RDR720977 RDV720976:RDV720977 RNN720976:RNN720977 RNR720976:RNR720977 RXJ720976:RXJ720977 RXN720976:RXN720977 SHF720976:SHF720977 SHJ720976:SHJ720977 SRB720976:SRB720977 SRF720976:SRF720977 TAX720976:TAX720977 TBB720976:TBB720977 TKT720976:TKT720977 TKX720976:TKX720977 TUP720976:TUP720977 TUT720976:TUT720977 UEL720976:UEL720977 UEP720976:UEP720977 UOH720976:UOH720977 UOL720976:UOL720977 UYD720976:UYD720977 UYH720976:UYH720977 VHZ720976:VHZ720977 VID720976:VID720977 VRV720976:VRV720977 VRZ720976:VRZ720977 WBR720976:WBR720977 WBV720976:WBV720977 WLN720976:WLN720977 WLR720976:WLR720977 WVJ720976:WVJ720977 WVN720976:WVN720977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formula1>-999999999999</formula1>
      <formula2>999999999999</formula2>
    </dataValidation>
    <dataValidation type="whole" allowBlank="1" showInputMessage="1" showErrorMessage="1" errorTitle="ERRORE NEL DATO IMMESSO" error="INSERIRE SOLO NUMERI INTERI" sqref="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C786508 G786508 IX786508 JB786508 ST786508 SX786508 ACP786508 ACT786508 AML786508 AMP786508 AWH786508 AWL786508 BGD786508 BGH786508 BPZ786508 BQD786508 BZV786508 BZZ786508 CJR786508 CJV786508 CTN786508 CTR786508 DDJ786508 DDN786508 DNF786508 DNJ786508 DXB786508 DXF786508 EGX786508 EHB786508 EQT786508 EQX786508 FAP786508 FAT786508 FKL786508 FKP786508 FUH786508 FUL786508 GED786508 GEH786508 GNZ786508 GOD786508 GXV786508 GXZ786508 HHR786508 HHV786508 HRN786508 HRR786508 IBJ786508 IBN786508 ILF786508 ILJ786508 IVB786508 IVF786508 JEX786508 JFB786508 JOT786508 JOX786508 JYP786508 JYT786508 KIL786508 KIP786508 KSH786508 KSL786508 LCD786508 LCH786508 LLZ786508 LMD786508 LVV786508 LVZ786508 MFR786508 MFV786508 MPN786508 MPR786508 MZJ786508 MZN786508 NJF786508 NJJ786508 NTB786508 NTF786508 OCX786508 ODB786508 OMT786508 OMX786508 OWP786508 OWT786508 PGL786508 PGP786508 PQH786508 PQL786508 QAD786508 QAH786508 QJZ786508 QKD786508 QTV786508 QTZ786508 RDR786508 RDV786508 RNN786508 RNR786508 RXJ786508 RXN786508 SHF786508 SHJ786508 SRB786508 SRF786508 TAX786508 TBB786508 TKT786508 TKX786508 TUP786508 TUT786508 UEL786508 UEP786508 UOH786508 UOL786508 UYD786508 UYH786508 VHZ786508 VID786508 VRV786508 VRZ786508 WBR786508 WBV786508 WLN786508 WLR786508 WVJ786508 WVN786508 C786512:C786513 G786512:G786513 IX786512:IX786513 JB786512:JB786513 ST786512:ST786513 SX786512:SX786513 ACP786512:ACP786513 ACT786512:ACT786513 AML786512:AML786513 AMP786512:AMP786513 AWH786512:AWH786513 AWL786512:AWL786513 BGD786512:BGD786513 BGH786512:BGH786513 BPZ786512:BPZ786513 BQD786512:BQD786513 BZV786512:BZV786513 BZZ786512:BZZ786513 CJR786512:CJR786513 CJV786512:CJV786513 CTN786512:CTN786513 CTR786512:CTR786513 DDJ786512:DDJ786513 DDN786512:DDN786513 DNF786512:DNF786513 DNJ786512:DNJ786513 DXB786512:DXB786513 DXF786512:DXF786513 EGX786512:EGX786513 EHB786512:EHB786513 EQT786512:EQT786513 EQX786512:EQX786513 FAP786512:FAP786513 FAT786512:FAT786513 FKL786512:FKL786513 FKP786512:FKP786513 FUH786512:FUH786513 FUL786512:FUL786513 GED786512:GED786513 GEH786512:GEH786513 GNZ786512:GNZ786513 GOD786512:GOD786513 GXV786512:GXV786513 GXZ786512:GXZ786513 HHR786512:HHR786513 HHV786512:HHV786513 HRN786512:HRN786513 HRR786512:HRR786513 IBJ786512:IBJ786513 IBN786512:IBN786513 ILF786512:ILF786513 ILJ786512:ILJ786513 IVB786512:IVB786513 IVF786512:IVF786513 JEX786512:JEX786513 JFB786512:JFB786513 JOT786512:JOT786513 JOX786512:JOX786513 JYP786512:JYP786513 JYT786512:JYT786513 KIL786512:KIL786513 KIP786512:KIP786513 KSH786512:KSH786513 KSL786512:KSL786513 LCD786512:LCD786513 LCH786512:LCH786513 LLZ786512:LLZ786513 LMD786512:LMD786513 LVV786512:LVV786513 LVZ786512:LVZ786513 MFR786512:MFR786513 MFV786512:MFV786513 MPN786512:MPN786513 MPR786512:MPR786513 MZJ786512:MZJ786513 MZN786512:MZN786513 NJF786512:NJF786513 NJJ786512:NJJ786513 NTB786512:NTB786513 NTF786512:NTF786513 OCX786512:OCX786513 ODB786512:ODB786513 OMT786512:OMT786513 OMX786512:OMX786513 OWP786512:OWP786513 OWT786512:OWT786513 PGL786512:PGL786513 PGP786512:PGP786513 PQH786512:PQH786513 PQL786512:PQL786513 QAD786512:QAD786513 QAH786512:QAH786513 QJZ786512:QJZ786513 QKD786512:QKD786513 QTV786512:QTV786513 QTZ786512:QTZ786513 RDR786512:RDR786513 RDV786512:RDV786513 RNN786512:RNN786513 RNR786512:RNR786513 RXJ786512:RXJ786513 RXN786512:RXN786513 SHF786512:SHF786513 SHJ786512:SHJ786513 SRB786512:SRB786513 SRF786512:SRF786513 TAX786512:TAX786513 TBB786512:TBB786513 TKT786512:TKT786513 TKX786512:TKX786513 TUP786512:TUP786513 TUT786512:TUT786513 UEL786512:UEL786513 UEP786512:UEP786513 UOH786512:UOH786513 UOL786512:UOL786513 UYD786512:UYD786513 UYH786512:UYH786513 VHZ786512:VHZ786513 VID786512:VID786513 VRV786512:VRV786513 VRZ786512:VRZ786513 WBR786512:WBR786513 WBV786512:WBV786513 WLN786512:WLN786513 WLR786512:WLR786513 WVJ786512:WVJ786513 WVN786512:WVN786513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ormula1>-999999999999</formula1>
      <formula2>999999999999</formula2>
    </dataValidation>
    <dataValidation type="whole" allowBlank="1" showInputMessage="1" showErrorMessage="1" errorTitle="ERRORE NEL DATO IMMESSO" error="INSERIRE SOLO NUMERI INTERI" sqref="C852044 G852044 IX852044 JB852044 ST852044 SX852044 ACP852044 ACT852044 AML852044 AMP852044 AWH852044 AWL852044 BGD852044 BGH852044 BPZ852044 BQD852044 BZV852044 BZZ852044 CJR852044 CJV852044 CTN852044 CTR852044 DDJ852044 DDN852044 DNF852044 DNJ852044 DXB852044 DXF852044 EGX852044 EHB852044 EQT852044 EQX852044 FAP852044 FAT852044 FKL852044 FKP852044 FUH852044 FUL852044 GED852044 GEH852044 GNZ852044 GOD852044 GXV852044 GXZ852044 HHR852044 HHV852044 HRN852044 HRR852044 IBJ852044 IBN852044 ILF852044 ILJ852044 IVB852044 IVF852044 JEX852044 JFB852044 JOT852044 JOX852044 JYP852044 JYT852044 KIL852044 KIP852044 KSH852044 KSL852044 LCD852044 LCH852044 LLZ852044 LMD852044 LVV852044 LVZ852044 MFR852044 MFV852044 MPN852044 MPR852044 MZJ852044 MZN852044 NJF852044 NJJ852044 NTB852044 NTF852044 OCX852044 ODB852044 OMT852044 OMX852044 OWP852044 OWT852044 PGL852044 PGP852044 PQH852044 PQL852044 QAD852044 QAH852044 QJZ852044 QKD852044 QTV852044 QTZ852044 RDR852044 RDV852044 RNN852044 RNR852044 RXJ852044 RXN852044 SHF852044 SHJ852044 SRB852044 SRF852044 TAX852044 TBB852044 TKT852044 TKX852044 TUP852044 TUT852044 UEL852044 UEP852044 UOH852044 UOL852044 UYD852044 UYH852044 VHZ852044 VID852044 VRV852044 VRZ852044 WBR852044 WBV852044 WLN852044 WLR852044 WVJ852044 WVN852044 C852048:C852049 G852048:G852049 IX852048:IX852049 JB852048:JB852049 ST852048:ST852049 SX852048:SX852049 ACP852048:ACP852049 ACT852048:ACT852049 AML852048:AML852049 AMP852048:AMP852049 AWH852048:AWH852049 AWL852048:AWL852049 BGD852048:BGD852049 BGH852048:BGH852049 BPZ852048:BPZ852049 BQD852048:BQD852049 BZV852048:BZV852049 BZZ852048:BZZ852049 CJR852048:CJR852049 CJV852048:CJV852049 CTN852048:CTN852049 CTR852048:CTR852049 DDJ852048:DDJ852049 DDN852048:DDN852049 DNF852048:DNF852049 DNJ852048:DNJ852049 DXB852048:DXB852049 DXF852048:DXF852049 EGX852048:EGX852049 EHB852048:EHB852049 EQT852048:EQT852049 EQX852048:EQX852049 FAP852048:FAP852049 FAT852048:FAT852049 FKL852048:FKL852049 FKP852048:FKP852049 FUH852048:FUH852049 FUL852048:FUL852049 GED852048:GED852049 GEH852048:GEH852049 GNZ852048:GNZ852049 GOD852048:GOD852049 GXV852048:GXV852049 GXZ852048:GXZ852049 HHR852048:HHR852049 HHV852048:HHV852049 HRN852048:HRN852049 HRR852048:HRR852049 IBJ852048:IBJ852049 IBN852048:IBN852049 ILF852048:ILF852049 ILJ852048:ILJ852049 IVB852048:IVB852049 IVF852048:IVF852049 JEX852048:JEX852049 JFB852048:JFB852049 JOT852048:JOT852049 JOX852048:JOX852049 JYP852048:JYP852049 JYT852048:JYT852049 KIL852048:KIL852049 KIP852048:KIP852049 KSH852048:KSH852049 KSL852048:KSL852049 LCD852048:LCD852049 LCH852048:LCH852049 LLZ852048:LLZ852049 LMD852048:LMD852049 LVV852048:LVV852049 LVZ852048:LVZ852049 MFR852048:MFR852049 MFV852048:MFV852049 MPN852048:MPN852049 MPR852048:MPR852049 MZJ852048:MZJ852049 MZN852048:MZN852049 NJF852048:NJF852049 NJJ852048:NJJ852049 NTB852048:NTB852049 NTF852048:NTF852049 OCX852048:OCX852049 ODB852048:ODB852049 OMT852048:OMT852049 OMX852048:OMX852049 OWP852048:OWP852049 OWT852048:OWT852049 PGL852048:PGL852049 PGP852048:PGP852049 PQH852048:PQH852049 PQL852048:PQL852049 QAD852048:QAD852049 QAH852048:QAH852049 QJZ852048:QJZ852049 QKD852048:QKD852049 QTV852048:QTV852049 QTZ852048:QTZ852049 RDR852048:RDR852049 RDV852048:RDV852049 RNN852048:RNN852049 RNR852048:RNR852049 RXJ852048:RXJ852049 RXN852048:RXN852049 SHF852048:SHF852049 SHJ852048:SHJ852049 SRB852048:SRB852049 SRF852048:SRF852049 TAX852048:TAX852049 TBB852048:TBB852049 TKT852048:TKT852049 TKX852048:TKX852049 TUP852048:TUP852049 TUT852048:TUT852049 UEL852048:UEL852049 UEP852048:UEP852049 UOH852048:UOH852049 UOL852048:UOL852049 UYD852048:UYD852049 UYH852048:UYH852049 VHZ852048:VHZ852049 VID852048:VID852049 VRV852048:VRV852049 VRZ852048:VRZ852049 WBR852048:WBR852049 WBV852048:WBV852049 WLN852048:WLN852049 WLR852048:WLR852049 WVJ852048:WVJ852049 WVN852048:WVN852049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C917580 G917580 IX917580 JB917580 ST917580 SX917580 ACP917580 ACT917580 AML917580 AMP917580 AWH917580 AWL917580 BGD917580 BGH917580 BPZ917580 BQD917580 BZV917580 BZZ917580 CJR917580 CJV917580 CTN917580 CTR917580 DDJ917580 DDN917580 DNF917580 DNJ917580 DXB917580 DXF917580 EGX917580 EHB917580 EQT917580 EQX917580 FAP917580 FAT917580 FKL917580 FKP917580 FUH917580 FUL917580 GED917580 GEH917580 GNZ917580 GOD917580 GXV917580 GXZ917580 HHR917580 HHV917580 HRN917580 HRR917580 IBJ917580 IBN917580 ILF917580 ILJ917580 IVB917580 IVF917580 JEX917580 JFB917580 JOT917580 JOX917580 JYP917580 JYT917580 KIL917580 KIP917580 KSH917580 KSL917580 LCD917580 LCH917580 LLZ917580 LMD917580 LVV917580 LVZ917580 MFR917580 MFV917580 MPN917580 MPR917580 MZJ917580 MZN917580 NJF917580 NJJ917580 NTB917580 NTF917580 OCX917580 ODB917580 OMT917580 OMX917580 OWP917580 OWT917580 PGL917580 PGP917580 PQH917580 PQL917580 QAD917580 QAH917580 QJZ917580 QKD917580 QTV917580 QTZ917580 RDR917580 RDV917580 RNN917580 RNR917580 RXJ917580 RXN917580 SHF917580 SHJ917580 SRB917580 SRF917580 TAX917580 TBB917580 TKT917580 TKX917580 TUP917580 TUT917580 UEL917580 UEP917580 UOH917580 UOL917580 UYD917580 UYH917580 VHZ917580 VID917580 VRV917580 VRZ917580 WBR917580 WBV917580 WLN917580 WLR917580 WVJ917580 WVN917580">
      <formula1>-999999999999</formula1>
      <formula2>999999999999</formula2>
    </dataValidation>
    <dataValidation type="whole" allowBlank="1" showInputMessage="1" showErrorMessage="1" errorTitle="ERRORE NEL DATO IMMESSO" error="INSERIRE SOLO NUMERI INTERI" sqref="C917584:C917585 G917584:G917585 IX917584:IX917585 JB917584:JB917585 ST917584:ST917585 SX917584:SX917585 ACP917584:ACP917585 ACT917584:ACT917585 AML917584:AML917585 AMP917584:AMP917585 AWH917584:AWH917585 AWL917584:AWL917585 BGD917584:BGD917585 BGH917584:BGH917585 BPZ917584:BPZ917585 BQD917584:BQD917585 BZV917584:BZV917585 BZZ917584:BZZ917585 CJR917584:CJR917585 CJV917584:CJV917585 CTN917584:CTN917585 CTR917584:CTR917585 DDJ917584:DDJ917585 DDN917584:DDN917585 DNF917584:DNF917585 DNJ917584:DNJ917585 DXB917584:DXB917585 DXF917584:DXF917585 EGX917584:EGX917585 EHB917584:EHB917585 EQT917584:EQT917585 EQX917584:EQX917585 FAP917584:FAP917585 FAT917584:FAT917585 FKL917584:FKL917585 FKP917584:FKP917585 FUH917584:FUH917585 FUL917584:FUL917585 GED917584:GED917585 GEH917584:GEH917585 GNZ917584:GNZ917585 GOD917584:GOD917585 GXV917584:GXV917585 GXZ917584:GXZ917585 HHR917584:HHR917585 HHV917584:HHV917585 HRN917584:HRN917585 HRR917584:HRR917585 IBJ917584:IBJ917585 IBN917584:IBN917585 ILF917584:ILF917585 ILJ917584:ILJ917585 IVB917584:IVB917585 IVF917584:IVF917585 JEX917584:JEX917585 JFB917584:JFB917585 JOT917584:JOT917585 JOX917584:JOX917585 JYP917584:JYP917585 JYT917584:JYT917585 KIL917584:KIL917585 KIP917584:KIP917585 KSH917584:KSH917585 KSL917584:KSL917585 LCD917584:LCD917585 LCH917584:LCH917585 LLZ917584:LLZ917585 LMD917584:LMD917585 LVV917584:LVV917585 LVZ917584:LVZ917585 MFR917584:MFR917585 MFV917584:MFV917585 MPN917584:MPN917585 MPR917584:MPR917585 MZJ917584:MZJ917585 MZN917584:MZN917585 NJF917584:NJF917585 NJJ917584:NJJ917585 NTB917584:NTB917585 NTF917584:NTF917585 OCX917584:OCX917585 ODB917584:ODB917585 OMT917584:OMT917585 OMX917584:OMX917585 OWP917584:OWP917585 OWT917584:OWT917585 PGL917584:PGL917585 PGP917584:PGP917585 PQH917584:PQH917585 PQL917584:PQL917585 QAD917584:QAD917585 QAH917584:QAH917585 QJZ917584:QJZ917585 QKD917584:QKD917585 QTV917584:QTV917585 QTZ917584:QTZ917585 RDR917584:RDR917585 RDV917584:RDV917585 RNN917584:RNN917585 RNR917584:RNR917585 RXJ917584:RXJ917585 RXN917584:RXN917585 SHF917584:SHF917585 SHJ917584:SHJ917585 SRB917584:SRB917585 SRF917584:SRF917585 TAX917584:TAX917585 TBB917584:TBB917585 TKT917584:TKT917585 TKX917584:TKX917585 TUP917584:TUP917585 TUT917584:TUT917585 UEL917584:UEL917585 UEP917584:UEP917585 UOH917584:UOH917585 UOL917584:UOL917585 UYD917584:UYD917585 UYH917584:UYH917585 VHZ917584:VHZ917585 VID917584:VID917585 VRV917584:VRV917585 VRZ917584:VRZ917585 WBR917584:WBR917585 WBV917584:WBV917585 WLN917584:WLN917585 WLR917584:WLR917585 WVJ917584:WVJ917585 WVN917584:WVN917585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C983116 G983116 IX983116 JB983116 ST983116 SX983116 ACP983116 ACT983116 AML983116 AMP983116 AWH983116 AWL983116 BGD983116 BGH983116 BPZ983116 BQD983116 BZV983116 BZZ983116 CJR983116 CJV983116 CTN983116 CTR983116 DDJ983116 DDN983116 DNF983116 DNJ983116 DXB983116 DXF983116 EGX983116 EHB983116 EQT983116 EQX983116 FAP983116 FAT983116 FKL983116 FKP983116 FUH983116 FUL983116 GED983116 GEH983116 GNZ983116 GOD983116 GXV983116 GXZ983116 HHR983116 HHV983116 HRN983116 HRR983116 IBJ983116 IBN983116 ILF983116 ILJ983116 IVB983116 IVF983116 JEX983116 JFB983116 JOT983116 JOX983116 JYP983116 JYT983116 KIL983116 KIP983116 KSH983116 KSL983116 LCD983116 LCH983116 LLZ983116 LMD983116 LVV983116 LVZ983116 MFR983116 MFV983116 MPN983116 MPR983116 MZJ983116 MZN983116 NJF983116 NJJ983116 NTB983116 NTF983116 OCX983116 ODB983116 OMT983116 OMX983116 OWP983116 OWT983116 PGL983116 PGP983116 PQH983116 PQL983116 QAD983116 QAH983116 QJZ983116 QKD983116 QTV983116 QTZ983116 RDR983116 RDV983116 RNN983116 RNR983116 RXJ983116 RXN983116 SHF983116 SHJ983116 SRB983116 SRF983116 TAX983116 TBB983116 TKT983116 TKX983116 TUP983116 TUT983116 UEL983116 UEP983116 UOH983116 UOL983116 UYD983116 UYH983116 VHZ983116 VID983116 VRV983116 VRZ983116 WBR983116 WBV983116 WLN983116 WLR983116 WVJ983116 WVN983116 C983120:C983121 G983120:G983121 IX983120:IX983121 JB983120:JB983121 ST983120:ST983121 SX983120:SX983121 ACP983120:ACP983121 ACT983120:ACT983121 AML983120:AML983121 AMP983120:AMP983121 AWH983120:AWH983121 AWL983120:AWL983121 BGD983120:BGD983121 BGH983120:BGH983121 BPZ983120:BPZ983121 BQD983120:BQD983121 BZV983120:BZV983121 BZZ983120:BZZ983121 CJR983120:CJR983121 CJV983120:CJV983121 CTN983120:CTN983121 CTR983120:CTR983121 DDJ983120:DDJ983121 DDN983120:DDN983121 DNF983120:DNF983121 DNJ983120:DNJ983121 DXB983120:DXB983121 DXF983120:DXF983121 EGX983120:EGX983121 EHB983120:EHB983121 EQT983120:EQT983121 EQX983120:EQX983121 FAP983120:FAP983121 FAT983120:FAT983121 FKL983120:FKL983121 FKP983120:FKP983121 FUH983120:FUH983121 FUL983120:FUL983121 GED983120:GED983121 GEH983120:GEH983121 GNZ983120:GNZ983121 GOD983120:GOD983121 GXV983120:GXV983121 GXZ983120:GXZ983121 HHR983120:HHR983121 HHV983120:HHV983121 HRN983120:HRN983121 HRR983120:HRR983121 IBJ983120:IBJ983121 IBN983120:IBN983121 ILF983120:ILF983121 ILJ983120:ILJ983121 IVB983120:IVB983121 IVF983120:IVF983121 JEX983120:JEX983121 JFB983120:JFB983121 JOT983120:JOT983121 JOX983120:JOX983121 JYP983120:JYP983121 JYT983120:JYT983121 KIL983120:KIL983121 KIP983120:KIP983121 KSH983120:KSH983121 KSL983120:KSL983121 LCD983120:LCD983121 LCH983120:LCH983121 LLZ983120:LLZ983121 LMD983120:LMD983121 LVV983120:LVV983121 LVZ983120:LVZ983121 MFR983120:MFR983121 MFV983120:MFV983121 MPN983120:MPN983121 MPR983120:MPR983121 MZJ983120:MZJ983121 MZN983120:MZN983121 NJF983120:NJF983121 NJJ983120:NJJ983121 NTB983120:NTB983121 NTF983120:NTF983121 OCX983120:OCX983121 ODB983120:ODB983121 OMT983120:OMT983121 OMX983120:OMX983121 OWP983120:OWP983121 OWT983120:OWT983121 PGL983120:PGL983121 PGP983120:PGP983121 PQH983120:PQH983121 PQL983120:PQL983121 QAD983120:QAD983121 QAH983120:QAH983121 QJZ983120:QJZ983121 QKD983120:QKD983121 QTV983120:QTV983121 QTZ983120:QTZ983121 RDR983120:RDR983121 RDV983120:RDV983121 RNN983120:RNN983121 RNR983120:RNR983121 RXJ983120:RXJ983121 RXN983120:RXN983121 SHF983120:SHF983121 SHJ983120:SHJ983121 SRB983120:SRB983121 SRF983120:SRF983121 TAX983120:TAX983121 TBB983120:TBB983121 TKT983120:TKT983121 TKX983120:TKX983121 TUP983120:TUP983121 TUT983120:TUT983121 UEL983120:UEL983121 UEP983120:UEP983121 UOH983120:UOH983121 UOL983120:UOL983121 UYD983120:UYD983121 UYH983120:UYH983121 VHZ983120:VHZ983121 VID983120:VID983121 VRV983120:VRV983121 VRZ983120:VRZ983121 WBR983120:WBR983121 WBV983120:WBV983121 WLN983120:WLN983121 WLR983120:WLR983121 WVJ983120:WVJ983121 WVN983120:WVN983121">
      <formula1>-999999999999</formula1>
      <formula2>999999999999</formula2>
    </dataValidation>
    <dataValidation type="whole" allowBlank="1" showInputMessage="1" showErrorMessage="1" errorTitle="ERRORE NEL DATO IMMESSO" error="INSERIRE SOLO NUMERI INTERI" sqref="C9:C25 G9:G32 IX9:IX25 JB9:JB32 ST9:ST25 SX9:SX32 ACP9:ACP25 ACT9:ACT32 AML9:AML25 AMP9:AMP32 AWH9:AWH25 AWL9:AWL32 BGD9:BGD25 BGH9:BGH32 BPZ9:BPZ25 BQD9:BQD32 BZV9:BZV25 BZZ9:BZZ32 CJR9:CJR25 CJV9:CJV32 CTN9:CTN25 CTR9:CTR32 DDJ9:DDJ25 DDN9:DDN32 DNF9:DNF25 DNJ9:DNJ32 DXB9:DXB25 DXF9:DXF32 EGX9:EGX25 EHB9:EHB32 EQT9:EQT25 EQX9:EQX32 FAP9:FAP25 FAT9:FAT32 FKL9:FKL25 FKP9:FKP32 FUH9:FUH25 FUL9:FUL32 GED9:GED25 GEH9:GEH32 GNZ9:GNZ25 GOD9:GOD32 GXV9:GXV25 GXZ9:GXZ32 HHR9:HHR25 HHV9:HHV32 HRN9:HRN25 HRR9:HRR32 IBJ9:IBJ25 IBN9:IBN32 ILF9:ILF25 ILJ9:ILJ32 IVB9:IVB25 IVF9:IVF32 JEX9:JEX25 JFB9:JFB32 JOT9:JOT25 JOX9:JOX32 JYP9:JYP25 JYT9:JYT32 KIL9:KIL25 KIP9:KIP32 KSH9:KSH25 KSL9:KSL32 LCD9:LCD25 LCH9:LCH32 LLZ9:LLZ25 LMD9:LMD32 LVV9:LVV25 LVZ9:LVZ32 MFR9:MFR25 MFV9:MFV32 MPN9:MPN25 MPR9:MPR32 MZJ9:MZJ25 MZN9:MZN32 NJF9:NJF25 NJJ9:NJJ32 NTB9:NTB25 NTF9:NTF32 OCX9:OCX25 ODB9:ODB32 OMT9:OMT25 OMX9:OMX32 OWP9:OWP25 OWT9:OWT32 PGL9:PGL25 PGP9:PGP32 PQH9:PQH25 PQL9:PQL32 QAD9:QAD25 QAH9:QAH32 QJZ9:QJZ25 QKD9:QKD32 QTV9:QTV25 QTZ9:QTZ32 RDR9:RDR25 RDV9:RDV32 RNN9:RNN25 RNR9:RNR32 RXJ9:RXJ25 RXN9:RXN32 SHF9:SHF25 SHJ9:SHJ32 SRB9:SRB25 SRF9:SRF32 TAX9:TAX25 TBB9:TBB32 TKT9:TKT25 TKX9:TKX32 TUP9:TUP25 TUT9:TUT32 UEL9:UEL25 UEP9:UEP32 UOH9:UOH25 UOL9:UOL32 UYD9:UYD25 UYH9:UYH32 VHZ9:VHZ25 VID9:VID32 VRV9:VRV25 VRZ9:VRZ32 WBR9:WBR25 WBV9:WBV32 WLN9:WLN25 WLR9:WLR32 WVJ9:WVJ25 WVN9:WVN32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C70 G65:G68 IX65:IX70 JB65:JB68 ST65:ST70 SX65:SX68 ACP65:ACP70 ACT65:ACT68 AML65:AML70 AMP65:AMP68 AWH65:AWH70 AWL65:AWL68 BGD65:BGD70 BGH65:BGH68 BPZ65:BPZ70 BQD65:BQD68 BZV65:BZV70 BZZ65:BZZ68 CJR65:CJR70 CJV65:CJV68 CTN65:CTN70 CTR65:CTR68 DDJ65:DDJ70 DDN65:DDN68 DNF65:DNF70 DNJ65:DNJ68 DXB65:DXB70 DXF65:DXF68 EGX65:EGX70 EHB65:EHB68 EQT65:EQT70 EQX65:EQX68 FAP65:FAP70 FAT65:FAT68 FKL65:FKL70 FKP65:FKP68 FUH65:FUH70 FUL65:FUL68 GED65:GED70 GEH65:GEH68 GNZ65:GNZ70 GOD65:GOD68 GXV65:GXV70 GXZ65:GXZ68 HHR65:HHR70 HHV65:HHV68 HRN65:HRN70 HRR65:HRR68 IBJ65:IBJ70 IBN65:IBN68 ILF65:ILF70 ILJ65:ILJ68 IVB65:IVB70 IVF65:IVF68 JEX65:JEX70 JFB65:JFB68 JOT65:JOT70 JOX65:JOX68 JYP65:JYP70 JYT65:JYT68 KIL65:KIL70 KIP65:KIP68 KSH65:KSH70 KSL65:KSL68 LCD65:LCD70 LCH65:LCH68 LLZ65:LLZ70 LMD65:LMD68 LVV65:LVV70 LVZ65:LVZ68 MFR65:MFR70 MFV65:MFV68 MPN65:MPN70 MPR65:MPR68 MZJ65:MZJ70 MZN65:MZN68 NJF65:NJF70 NJJ65:NJJ68 NTB65:NTB70 NTF65:NTF68 OCX65:OCX70 ODB65:ODB68 OMT65:OMT70 OMX65:OMX68 OWP65:OWP70 OWT65:OWT68 PGL65:PGL70 PGP65:PGP68 PQH65:PQH70 PQL65:PQL68 QAD65:QAD70 QAH65:QAH68 QJZ65:QJZ70 QKD65:QKD68 QTV65:QTV70 QTZ65:QTZ68 RDR65:RDR70 RDV65:RDV68 RNN65:RNN70 RNR65:RNR68 RXJ65:RXJ70 RXN65:RXN68 SHF65:SHF70 SHJ65:SHJ68 SRB65:SRB70 SRF65:SRF68 TAX65:TAX70 TBB65:TBB68 TKT65:TKT70 TKX65:TKX68 TUP65:TUP70 TUT65:TUT68 UEL65:UEL70 UEP65:UEP68 UOH65:UOH70 UOL65:UOL68 UYD65:UYD70 UYH65:UYH68 VHZ65:VHZ70 VID65:VID68 VRV65:VRV70 VRZ65:VRZ68 WBR65:WBR70 WBV65:WBV68 WLN65:WLN70 WLR65:WLR68 WVJ65:WVJ70 WVN65:WVN68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79:C80 G79:G82 IX79:IX80 JB79:JB82 ST79:ST80 SX79:SX82 ACP79:ACP80 ACT79:ACT82 AML79:AML80 AMP79:AMP82 AWH79:AWH80 AWL79:AWL82 BGD79:BGD80 BGH79:BGH82 BPZ79:BPZ80 BQD79:BQD82 BZV79:BZV80 BZZ79:BZZ82 CJR79:CJR80 CJV79:CJV82 CTN79:CTN80 CTR79:CTR82 DDJ79:DDJ80 DDN79:DDN82 DNF79:DNF80 DNJ79:DNJ82 DXB79:DXB80 DXF79:DXF82 EGX79:EGX80 EHB79:EHB82 EQT79:EQT80 EQX79:EQX82 FAP79:FAP80 FAT79:FAT82 FKL79:FKL80 FKP79:FKP82 FUH79:FUH80 FUL79:FUL82 GED79:GED80 GEH79:GEH82 GNZ79:GNZ80 GOD79:GOD82 GXV79:GXV80 GXZ79:GXZ82 HHR79:HHR80 HHV79:HHV82 HRN79:HRN80 HRR79:HRR82 IBJ79:IBJ80 IBN79:IBN82 ILF79:ILF80 ILJ79:ILJ82 IVB79:IVB80 IVF79:IVF82 JEX79:JEX80 JFB79:JFB82 JOT79:JOT80 JOX79:JOX82 JYP79:JYP80 JYT79:JYT82 KIL79:KIL80 KIP79:KIP82 KSH79:KSH80 KSL79:KSL82 LCD79:LCD80 LCH79:LCH82 LLZ79:LLZ80 LMD79:LMD82 LVV79:LVV80 LVZ79:LVZ82 MFR79:MFR80 MFV79:MFV82 MPN79:MPN80 MPR79:MPR82 MZJ79:MZJ80 MZN79:MZN82 NJF79:NJF80 NJJ79:NJJ82 NTB79:NTB80 NTF79:NTF82 OCX79:OCX80 ODB79:ODB82 OMT79:OMT80 OMX79:OMX82 OWP79:OWP80 OWT79:OWT82 PGL79:PGL80 PGP79:PGP82 PQH79:PQH80 PQL79:PQL82 QAD79:QAD80 QAH79:QAH82 QJZ79:QJZ80 QKD79:QKD82 QTV79:QTV80 QTZ79:QTZ82 RDR79:RDR80 RDV79:RDV82 RNN79:RNN80 RNR79:RNR82 RXJ79:RXJ80 RXN79:RXN82 SHF79:SHF80 SHJ79:SHJ82 SRB79:SRB80 SRF79:SRF82 TAX79:TAX80 TBB79:TBB82 TKT79:TKT80 TKX79:TKX82 TUP79:TUP80 TUT79:TUT82 UEL79:UEL80 UEP79:UEP82 UOH79:UOH80 UOL79:UOL82 UYD79:UYD80 UYH79:UYH82 VHZ79:VHZ80 VID79:VID82 VRV79:VRV80 VRZ79:VRZ82 WBR79:WBR80 WBV79:WBV82 WLN79:WLN80 WLR79:WLR82 WVJ79:WVJ80 WVN79:WVN82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538:C65554 G65538:G65561 IX65538:IX65554 JB65538:JB65561 ST65538:ST65554 SX65538:SX65561 ACP65538:ACP65554 ACT65538:ACT65561 AML65538:AML65554 AMP65538:AMP65561 AWH65538:AWH65554 AWL65538:AWL65561 BGD65538:BGD65554 BGH65538:BGH65561 BPZ65538:BPZ65554 BQD65538:BQD65561 BZV65538:BZV65554 BZZ65538:BZZ65561 CJR65538:CJR65554 CJV65538:CJV65561 CTN65538:CTN65554 CTR65538:CTR65561 DDJ65538:DDJ65554 DDN65538:DDN65561 DNF65538:DNF65554 DNJ65538:DNJ65561 DXB65538:DXB65554 DXF65538:DXF65561 EGX65538:EGX65554 EHB65538:EHB65561 EQT65538:EQT65554 EQX65538:EQX65561 FAP65538:FAP65554 FAT65538:FAT65561 FKL65538:FKL65554 FKP65538:FKP65561 FUH65538:FUH65554 FUL65538:FUL65561 GED65538:GED65554 GEH65538:GEH65561 GNZ65538:GNZ65554 GOD65538:GOD65561 GXV65538:GXV65554 GXZ65538:GXZ65561 HHR65538:HHR65554 HHV65538:HHV65561 HRN65538:HRN65554 HRR65538:HRR65561 IBJ65538:IBJ65554 IBN65538:IBN65561 ILF65538:ILF65554 ILJ65538:ILJ65561 IVB65538:IVB65554 IVF65538:IVF65561 JEX65538:JEX65554 JFB65538:JFB65561 JOT65538:JOT65554 JOX65538:JOX65561 JYP65538:JYP65554 JYT65538:JYT65561 KIL65538:KIL65554 KIP65538:KIP65561 KSH65538:KSH65554 KSL65538:KSL65561 LCD65538:LCD65554 LCH65538:LCH65561 LLZ65538:LLZ65554 LMD65538:LMD65561 LVV65538:LVV65554 LVZ65538:LVZ65561 MFR65538:MFR65554 MFV65538:MFV65561 MPN65538:MPN65554 MPR65538:MPR65561 MZJ65538:MZJ65554 MZN65538:MZN65561 NJF65538:NJF65554 NJJ65538:NJJ65561 NTB65538:NTB65554 NTF65538:NTF65561 OCX65538:OCX65554 ODB65538:ODB65561 OMT65538:OMT65554 OMX65538:OMX65561 OWP65538:OWP65554 OWT65538:OWT65561 PGL65538:PGL65554 PGP65538:PGP65561 PQH65538:PQH65554 PQL65538:PQL65561 QAD65538:QAD65554 QAH65538:QAH65561 QJZ65538:QJZ65554 QKD65538:QKD65561 QTV65538:QTV65554 QTZ65538:QTZ65561 RDR65538:RDR65554 RDV65538:RDV65561 RNN65538:RNN65554 RNR65538:RNR65561 RXJ65538:RXJ65554 RXN65538:RXN65561 SHF65538:SHF65554 SHJ65538:SHJ65561 SRB65538:SRB65554 SRF65538:SRF65561 TAX65538:TAX65554 TBB65538:TBB65561 TKT65538:TKT65554 TKX65538:TKX65561 TUP65538:TUP65554 TUT65538:TUT65561 UEL65538:UEL65554 UEP65538:UEP65561 UOH65538:UOH65554 UOL65538:UOL65561 UYD65538:UYD65554 UYH65538:UYH65561 VHZ65538:VHZ65554 VID65538:VID65561 VRV65538:VRV65554 VRZ65538:VRZ65561 WBR65538:WBR65554 WBV65538:WBV65561 WLN65538:WLN65554 WLR65538:WLR65561 WVJ65538:WVJ65554 WVN65538:WVN65561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65594:C65599 G65594:G65597 IX65594:IX65599 JB65594:JB65597 ST65594:ST65599 SX65594:SX65597 ACP65594:ACP65599 ACT65594:ACT65597 AML65594:AML65599 AMP65594:AMP65597 AWH65594:AWH65599 AWL65594:AWL65597 BGD65594:BGD65599 BGH65594:BGH65597 BPZ65594:BPZ65599 BQD65594:BQD65597 BZV65594:BZV65599 BZZ65594:BZZ65597 CJR65594:CJR65599 CJV65594:CJV65597 CTN65594:CTN65599 CTR65594:CTR65597 DDJ65594:DDJ65599 DDN65594:DDN65597 DNF65594:DNF65599 DNJ65594:DNJ65597 DXB65594:DXB65599 DXF65594:DXF65597 EGX65594:EGX65599 EHB65594:EHB65597 EQT65594:EQT65599 EQX65594:EQX65597 FAP65594:FAP65599 FAT65594:FAT65597 FKL65594:FKL65599 FKP65594:FKP65597 FUH65594:FUH65599 FUL65594:FUL65597 GED65594:GED65599 GEH65594:GEH65597 GNZ65594:GNZ65599 GOD65594:GOD65597 GXV65594:GXV65599 GXZ65594:GXZ65597 HHR65594:HHR65599 HHV65594:HHV65597 HRN65594:HRN65599 HRR65594:HRR65597 IBJ65594:IBJ65599 IBN65594:IBN65597 ILF65594:ILF65599 ILJ65594:ILJ65597 IVB65594:IVB65599 IVF65594:IVF65597 JEX65594:JEX65599 JFB65594:JFB65597 JOT65594:JOT65599 JOX65594:JOX65597 JYP65594:JYP65599 JYT65594:JYT65597 KIL65594:KIL65599 KIP65594:KIP65597 KSH65594:KSH65599 KSL65594:KSL65597">
      <formula1>0</formula1>
      <formula2>999999999999</formula2>
    </dataValidation>
    <dataValidation type="whole" allowBlank="1" showInputMessage="1" showErrorMessage="1" errorTitle="ERRORE NEL DATO IMMESSO" error="INSERIRE SOLO NUMERI INTERI" sqref="LCD65594:LCD65599 LCH65594:LCH65597 LLZ65594:LLZ65599 LMD65594:LMD65597 LVV65594:LVV65599 LVZ65594:LVZ65597 MFR65594:MFR65599 MFV65594:MFV65597 MPN65594:MPN65599 MPR65594:MPR65597 MZJ65594:MZJ65599 MZN65594:MZN65597 NJF65594:NJF65599 NJJ65594:NJJ65597 NTB65594:NTB65599 NTF65594:NTF65597 OCX65594:OCX65599 ODB65594:ODB65597 OMT65594:OMT65599 OMX65594:OMX65597 OWP65594:OWP65599 OWT65594:OWT65597 PGL65594:PGL65599 PGP65594:PGP65597 PQH65594:PQH65599 PQL65594:PQL65597 QAD65594:QAD65599 QAH65594:QAH65597 QJZ65594:QJZ65599 QKD65594:QKD65597 QTV65594:QTV65599 QTZ65594:QTZ65597 RDR65594:RDR65599 RDV65594:RDV65597 RNN65594:RNN65599 RNR65594:RNR65597 RXJ65594:RXJ65599 RXN65594:RXN65597 SHF65594:SHF65599 SHJ65594:SHJ65597 SRB65594:SRB65599 SRF65594:SRF65597 TAX65594:TAX65599 TBB65594:TBB65597 TKT65594:TKT65599 TKX65594:TKX65597 TUP65594:TUP65599 TUT65594:TUT65597 UEL65594:UEL65599 UEP65594:UEP65597 UOH65594:UOH65599 UOL65594:UOL65597 UYD65594:UYD65599 UYH65594:UYH65597 VHZ65594:VHZ65599 VID65594:VID65597 VRV65594:VRV65599 VRZ65594:VRZ65597 WBR65594:WBR65599 WBV65594:WBV65597 WLN65594:WLN65599 WLR65594:WLR65597 WVJ65594:WVJ65599 WVN65594:WVN65597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65608:C65609 G65608:G65611 IX65608:IX65609 JB65608:JB65611 ST65608:ST65609 SX65608:SX65611 ACP65608:ACP65609 ACT65608:ACT65611 AML65608:AML65609 AMP65608:AMP65611 AWH65608:AWH65609 AWL65608:AWL65611 BGD65608:BGD65609 BGH65608:BGH65611 BPZ65608:BPZ65609 BQD65608:BQD65611 BZV65608:BZV65609 BZZ65608:BZZ65611 CJR65608:CJR65609 CJV65608:CJV65611 CTN65608:CTN65609 CTR65608:CTR65611 DDJ65608:DDJ65609 DDN65608:DDN65611 DNF65608:DNF65609 DNJ65608:DNJ65611 DXB65608:DXB65609 DXF65608:DXF65611 EGX65608:EGX65609 EHB65608:EHB65611 EQT65608:EQT65609 EQX65608:EQX65611 FAP65608:FAP65609 FAT65608:FAT65611 FKL65608:FKL65609 FKP65608:FKP65611 FUH65608:FUH65609 FUL65608:FUL65611 GED65608:GED65609 GEH65608:GEH65611 GNZ65608:GNZ65609 GOD65608:GOD65611 GXV65608:GXV65609 GXZ65608:GXZ65611 HHR65608:HHR65609 HHV65608:HHV65611 HRN65608:HRN65609 HRR65608:HRR65611 IBJ65608:IBJ65609 IBN65608:IBN65611 ILF65608:ILF65609 ILJ65608:ILJ65611 IVB65608:IVB65609 IVF65608:IVF65611 JEX65608:JEX65609 JFB65608:JFB65611 JOT65608:JOT65609 JOX65608:JOX65611 JYP65608:JYP65609 JYT65608:JYT65611 KIL65608:KIL65609 KIP65608:KIP65611 KSH65608:KSH65609 KSL65608:KSL65611 LCD65608:LCD65609 LCH65608:LCH65611 LLZ65608:LLZ65609 LMD65608:LMD65611 LVV65608:LVV65609 LVZ65608:LVZ65611 MFR65608:MFR65609 MFV65608:MFV65611 MPN65608:MPN65609 MPR65608:MPR65611 MZJ65608:MZJ65609 MZN65608:MZN65611 NJF65608:NJF65609 NJJ65608:NJJ65611 NTB65608:NTB65609 NTF65608:NTF65611 OCX65608:OCX65609 ODB65608:ODB65611 OMT65608:OMT65609 OMX65608:OMX65611 OWP65608:OWP65609 OWT65608:OWT65611 PGL65608:PGL65609 PGP65608:PGP65611 PQH65608:PQH65609 PQL65608:PQL65611 QAD65608:QAD65609 QAH65608:QAH65611 QJZ65608:QJZ65609 QKD65608:QKD65611 QTV65608:QTV65609 QTZ65608:QTZ65611 RDR65608:RDR65609 RDV65608:RDV65611 RNN65608:RNN65609 RNR65608:RNR65611 RXJ65608:RXJ65609 RXN65608:RXN65611 SHF65608:SHF65609 SHJ65608:SHJ65611 SRB65608:SRB65609 SRF65608:SRF65611 TAX65608:TAX65609 TBB65608:TBB65611 TKT65608:TKT65609 TKX65608:TKX65611 TUP65608:TUP65609 TUT65608:TUT65611 UEL65608:UEL65609 UEP65608:UEP65611 UOH65608:UOH65609 UOL65608:UOL65611 UYD65608:UYD65609 UYH65608:UYH65611 VHZ65608:VHZ65609 VID65608:VID65611 VRV65608:VRV65609 VRZ65608:VRZ65611 WBR65608:WBR65609 WBV65608:WBV65611 WLN65608:WLN65609 WLR65608:WLR65611 WVJ65608:WVJ65609 WVN65608:WVN65611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074:C131090 G131074:G131097 IX131074:IX131090 JB131074:JB131097 ST131074:ST131090 SX131074:SX131097 ACP131074:ACP131090 ACT131074:ACT131097 AML131074:AML131090 AMP131074:AMP131097 AWH131074:AWH131090 AWL131074:AWL131097 BGD131074:BGD131090 BGH131074:BGH131097 BPZ131074:BPZ131090 BQD131074:BQD131097 BZV131074:BZV131090 BZZ131074:BZZ131097 CJR131074:CJR131090 CJV131074:CJV131097 CTN131074:CTN131090 CTR131074:CTR131097 DDJ131074:DDJ131090 DDN131074:DDN131097 DNF131074:DNF131090 DNJ131074:DNJ131097 DXB131074:DXB131090 DXF131074:DXF131097 EGX131074:EGX131090 EHB131074:EHB131097 EQT131074:EQT131090 EQX131074:EQX131097 FAP131074:FAP131090 FAT131074:FAT131097 FKL131074:FKL131090 FKP131074:FKP131097 FUH131074:FUH131090 FUL131074:FUL131097 GED131074:GED131090 GEH131074:GEH131097 GNZ131074:GNZ131090 GOD131074:GOD131097 GXV131074:GXV131090 GXZ131074:GXZ131097 HHR131074:HHR131090 HHV131074:HHV131097 HRN131074:HRN131090 HRR131074:HRR131097 IBJ131074:IBJ131090 IBN131074:IBN131097 ILF131074:ILF131090 ILJ131074:ILJ131097 IVB131074:IVB131090 IVF131074:IVF131097 JEX131074:JEX131090 JFB131074:JFB131097 JOT131074:JOT131090 JOX131074:JOX131097 JYP131074:JYP131090 JYT131074:JYT131097 KIL131074:KIL131090 KIP131074:KIP131097 KSH131074:KSH131090 KSL131074:KSL131097 LCD131074:LCD131090 LCH131074:LCH131097 LLZ131074:LLZ131090 LMD131074:LMD131097 LVV131074:LVV131090 LVZ131074:LVZ131097 MFR131074:MFR131090 MFV131074:MFV131097 MPN131074:MPN131090 MPR131074:MPR131097 MZJ131074:MZJ131090 MZN131074:MZN131097 NJF131074:NJF131090 NJJ131074:NJJ131097 NTB131074:NTB131090 NTF131074:NTF131097 OCX131074:OCX131090 ODB131074:ODB131097 OMT131074:OMT131090 OMX131074:OMX131097 OWP131074:OWP131090 OWT131074:OWT131097 PGL131074:PGL131090 PGP131074:PGP131097 PQH131074:PQH131090 PQL131074:PQL131097 QAD131074:QAD131090 QAH131074:QAH131097 QJZ131074:QJZ131090 QKD131074:QKD131097 QTV131074:QTV131090 QTZ131074:QTZ131097 RDR131074:RDR131090 RDV131074:RDV131097 RNN131074:RNN131090 RNR131074:RNR131097 RXJ131074:RXJ131090 RXN131074:RXN131097 SHF131074:SHF131090 SHJ131074:SHJ131097 SRB131074:SRB131090 SRF131074:SRF131097 TAX131074:TAX131090 TBB131074:TBB131097 TKT131074:TKT131090 TKX131074:TKX131097 TUP131074:TUP131090 TUT131074:TUT131097 UEL131074:UEL131090 UEP131074:UEP131097 UOH131074:UOH131090 UOL131074:UOL131097 UYD131074:UYD131090 UYH131074:UYH131097 VHZ131074:VHZ131090 VID131074:VID131097 VRV131074:VRV131090 VRZ131074:VRZ131097 WBR131074:WBR131090 WBV131074:WBV131097 WLN131074:WLN131090 WLR131074:WLR131097 WVJ131074:WVJ131090 WVN131074:WVN131097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31130:C131135 G131130:G131133 IX131130:IX131135 JB131130:JB131133 ST131130:ST131135 SX131130:SX131133 ACP131130:ACP131135 ACT131130:ACT131133 AML131130:AML131135 AMP131130:AMP131133 AWH131130:AWH131135 AWL131130:AWL131133 BGD131130:BGD131135 BGH131130:BGH131133 BPZ131130:BPZ131135 BQD131130:BQD131133 BZV131130:BZV131135 BZZ131130:BZZ131133 CJR131130:CJR131135 CJV131130:CJV131133 CTN131130:CTN131135 CTR131130:CTR131133 DDJ131130:DDJ131135 DDN131130:DDN131133 DNF131130:DNF131135 DNJ131130:DNJ131133 DXB131130:DXB131135 DXF131130:DXF131133 EGX131130:EGX131135 EHB131130:EHB131133 EQT131130:EQT131135 EQX131130:EQX131133 FAP131130:FAP131135 FAT131130:FAT131133 FKL131130:FKL131135 FKP131130:FKP131133 FUH131130:FUH131135 FUL131130:FUL131133 GED131130:GED131135 GEH131130:GEH131133 GNZ131130:GNZ131135 GOD131130:GOD131133 GXV131130:GXV131135 GXZ131130:GXZ131133 HHR131130:HHR131135 HHV131130:HHV131133 HRN131130:HRN131135 HRR131130:HRR131133 IBJ131130:IBJ131135 IBN131130:IBN131133 ILF131130:ILF131135 ILJ131130:ILJ131133 IVB131130:IVB131135 IVF131130:IVF131133 JEX131130:JEX131135 JFB131130:JFB131133 JOT131130:JOT131135 JOX131130:JOX131133 JYP131130:JYP131135 JYT131130:JYT131133 KIL131130:KIL131135 KIP131130:KIP131133 KSH131130:KSH131135 KSL131130:KSL131133 LCD131130:LCD131135 LCH131130:LCH131133 LLZ131130:LLZ131135 LMD131130:LMD131133 LVV131130:LVV131135 LVZ131130:LVZ131133 MFR131130:MFR131135 MFV131130:MFV131133 MPN131130:MPN131135 MPR131130:MPR131133 MZJ131130:MZJ131135 MZN131130:MZN131133 NJF131130:NJF131135 NJJ131130:NJJ131133 NTB131130:NTB131135 NTF131130:NTF131133 OCX131130:OCX131135 ODB131130:ODB131133 OMT131130:OMT131135 OMX131130:OMX131133 OWP131130:OWP131135 OWT131130:OWT131133 PGL131130:PGL131135 PGP131130:PGP131133 PQH131130:PQH131135 PQL131130:PQL131133 QAD131130:QAD131135 QAH131130:QAH131133 QJZ131130:QJZ131135 QKD131130:QKD131133 QTV131130:QTV131135 QTZ131130:QTZ131133 RDR131130:RDR131135 RDV131130:RDV131133 RNN131130:RNN131135 RNR131130:RNR131133 RXJ131130:RXJ131135 RXN131130:RXN131133 SHF131130:SHF131135 SHJ131130:SHJ131133 SRB131130:SRB131135 SRF131130:SRF131133 TAX131130:TAX131135 TBB131130:TBB131133 TKT131130:TKT131135 TKX131130:TKX131133 TUP131130:TUP131135 TUT131130:TUT131133 UEL131130:UEL131135 UEP131130:UEP131133 UOH131130:UOH131135 UOL131130:UOL131133 UYD131130:UYD131135 UYH131130:UYH131133 VHZ131130:VHZ131135 VID131130:VID131133 VRV131130:VRV131135 VRZ131130:VRZ131133 WBR131130:WBR131135 WBV131130:WBV131133 WLN131130:WLN131135 WLR131130:WLR131133 WVJ131130:WVJ131135 WVN131130:WVN13113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31144:C131145 G131144:G131147 IX131144:IX131145 JB131144:JB131147 ST131144:ST131145 SX131144:SX131147 ACP131144:ACP131145 ACT131144:ACT131147 AML131144:AML131145 AMP131144:AMP131147 AWH131144:AWH131145 AWL131144:AWL131147 BGD131144:BGD131145 BGH131144:BGH131147 BPZ131144:BPZ131145 BQD131144:BQD131147 BZV131144:BZV131145 BZZ131144:BZZ131147 CJR131144:CJR131145 CJV131144:CJV131147 CTN131144:CTN131145 CTR131144:CTR131147 DDJ131144:DDJ131145 DDN131144:DDN131147 DNF131144:DNF131145 DNJ131144:DNJ131147 DXB131144:DXB131145 DXF131144:DXF131147 EGX131144:EGX131145 EHB131144:EHB131147 EQT131144:EQT131145 EQX131144:EQX131147 FAP131144:FAP131145 FAT131144:FAT131147 FKL131144:FKL131145 FKP131144:FKP131147 FUH131144:FUH131145 FUL131144:FUL131147 GED131144:GED131145 GEH131144:GEH131147 GNZ131144:GNZ131145 GOD131144:GOD131147 GXV131144:GXV131145 GXZ131144:GXZ131147 HHR131144:HHR131145 HHV131144:HHV131147 HRN131144:HRN131145 HRR131144:HRR131147 IBJ131144:IBJ131145 IBN131144:IBN131147 ILF131144:ILF131145 ILJ131144:ILJ131147 IVB131144:IVB131145 IVF131144:IVF131147 JEX131144:JEX131145 JFB131144:JFB131147 JOT131144:JOT131145 JOX131144:JOX131147 JYP131144:JYP131145 JYT131144:JYT131147 KIL131144:KIL131145 KIP131144:KIP131147 KSH131144:KSH131145 KSL131144:KSL131147 LCD131144:LCD131145 LCH131144:LCH131147 LLZ131144:LLZ131145 LMD131144:LMD131147 LVV131144:LVV131145 LVZ131144:LVZ131147 MFR131144:MFR131145 MFV131144:MFV131147 MPN131144:MPN131145 MPR131144:MPR131147 MZJ131144:MZJ131145 MZN131144:MZN131147 NJF131144:NJF131145 NJJ131144:NJJ131147 NTB131144:NTB131145 NTF131144:NTF131147 OCX131144:OCX131145 ODB131144:ODB131147 OMT131144:OMT131145 OMX131144:OMX131147 OWP131144:OWP131145 OWT131144:OWT131147 PGL131144:PGL131145 PGP131144:PGP131147 PQH131144:PQH131145 PQL131144:PQL131147 QAD131144:QAD131145 QAH131144:QAH131147 QJZ131144:QJZ131145 QKD131144:QKD131147 QTV131144:QTV131145 QTZ131144:QTZ131147 RDR131144:RDR131145 RDV131144:RDV131147 RNN131144:RNN131145 RNR131144:RNR131147 RXJ131144:RXJ131145 RXN131144:RXN131147 SHF131144:SHF131145 SHJ131144:SHJ131147 SRB131144:SRB131145 SRF131144:SRF131147 TAX131144:TAX131145 TBB131144:TBB131147 TKT131144:TKT131145 TKX131144:TKX131147 TUP131144:TUP131145 TUT131144:TUT131147 UEL131144:UEL131145 UEP131144:UEP131147 UOH131144:UOH131145 UOL131144:UOL131147 UYD131144:UYD131145 UYH131144:UYH131147 VHZ131144:VHZ131145 VID131144:VID131147 VRV131144:VRV131145 VRZ131144:VRZ131147 WBR131144:WBR131145 WBV131144:WBV131147 WLN131144:WLN131145 WLR131144:WLR131147 WVJ131144:WVJ131145 WVN131144:WVN131147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formula1>0</formula1>
      <formula2>999999999999</formula2>
    </dataValidation>
    <dataValidation type="whole" allowBlank="1" showInputMessage="1" showErrorMessage="1" errorTitle="ERRORE NEL DATO IMMESSO" error="INSERIRE SOLO NUMERI INTERI" sqref="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10:C196626 G196610:G196633 IX196610:IX196626 JB196610:JB196633 ST196610:ST196626 SX196610:SX196633 ACP196610:ACP196626 ACT196610:ACT196633 AML196610:AML196626 AMP196610:AMP196633 AWH196610:AWH196626 AWL196610:AWL196633 BGD196610:BGD196626 BGH196610:BGH196633 BPZ196610:BPZ196626 BQD196610:BQD196633 BZV196610:BZV196626 BZZ196610:BZZ196633 CJR196610:CJR196626 CJV196610:CJV196633 CTN196610:CTN196626 CTR196610:CTR196633 DDJ196610:DDJ196626 DDN196610:DDN196633 DNF196610:DNF196626 DNJ196610:DNJ196633 DXB196610:DXB196626 DXF196610:DXF196633 EGX196610:EGX196626 EHB196610:EHB196633 EQT196610:EQT196626 EQX196610:EQX196633 FAP196610:FAP196626 FAT196610:FAT196633 FKL196610:FKL196626 FKP196610:FKP196633 FUH196610:FUH196626 FUL196610:FUL196633 GED196610:GED196626 GEH196610:GEH196633 GNZ196610:GNZ196626 GOD196610:GOD196633 GXV196610:GXV196626 GXZ196610:GXZ196633 HHR196610:HHR196626 HHV196610:HHV196633 HRN196610:HRN196626 HRR196610:HRR196633 IBJ196610:IBJ196626 IBN196610:IBN196633 ILF196610:ILF196626 ILJ196610:ILJ196633 IVB196610:IVB196626 IVF196610:IVF196633 JEX196610:JEX196626 JFB196610:JFB196633 JOT196610:JOT196626 JOX196610:JOX196633 JYP196610:JYP196626 JYT196610:JYT196633 KIL196610:KIL196626 KIP196610:KIP196633 KSH196610:KSH196626 KSL196610:KSL196633 LCD196610:LCD196626 LCH196610:LCH196633 LLZ196610:LLZ196626 LMD196610:LMD196633 LVV196610:LVV196626 LVZ196610:LVZ196633 MFR196610:MFR196626 MFV196610:MFV196633 MPN196610:MPN196626 MPR196610:MPR196633 MZJ196610:MZJ196626 MZN196610:MZN196633 NJF196610:NJF196626 NJJ196610:NJJ196633 NTB196610:NTB196626 NTF196610:NTF196633 OCX196610:OCX196626 ODB196610:ODB196633 OMT196610:OMT196626 OMX196610:OMX196633 OWP196610:OWP196626 OWT196610:OWT196633 PGL196610:PGL196626 PGP196610:PGP196633 PQH196610:PQH196626 PQL196610:PQL196633 QAD196610:QAD196626 QAH196610:QAH196633 QJZ196610:QJZ196626 QKD196610:QKD196633 QTV196610:QTV196626 QTZ196610:QTZ196633 RDR196610:RDR196626 RDV196610:RDV196633 RNN196610:RNN196626 RNR196610:RNR196633 RXJ196610:RXJ196626 RXN196610:RXN196633 SHF196610:SHF196626 SHJ196610:SHJ196633 SRB196610:SRB196626 SRF196610:SRF196633 TAX196610:TAX196626 TBB196610:TBB196633 TKT196610:TKT196626 TKX196610:TKX196633 TUP196610:TUP196626 TUT196610:TUT196633 UEL196610:UEL196626 UEP196610:UEP196633 UOH196610:UOH196626 UOL196610:UOL196633 UYD196610:UYD196626 UYH196610:UYH196633 VHZ196610:VHZ196626 VID196610:VID196633 VRV196610:VRV196626 VRZ196610:VRZ196633 WBR196610:WBR196626 WBV196610:WBV196633 WLN196610:WLN196626 WLR196610:WLR196633 WVJ196610:WVJ196626 WVN196610:WVN196633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196666:C196671 G196666:G196669 IX196666:IX196671 JB196666:JB196669 ST196666:ST196671 SX196666:SX196669 ACP196666:ACP196671 ACT196666:ACT196669 AML196666:AML196671 AMP196666:AMP196669 AWH196666:AWH196671 AWL196666:AWL196669 BGD196666:BGD196671 BGH196666:BGH196669 BPZ196666:BPZ196671 BQD196666:BQD196669 BZV196666:BZV196671 BZZ196666:BZZ196669 CJR196666:CJR196671 CJV196666:CJV196669 CTN196666:CTN196671 CTR196666:CTR196669 DDJ196666:DDJ196671 DDN196666:DDN196669 DNF196666:DNF196671 DNJ196666:DNJ196669 DXB196666:DXB196671 DXF196666:DXF196669 EGX196666:EGX196671 EHB196666:EHB196669 EQT196666:EQT196671 EQX196666:EQX196669 FAP196666:FAP196671 FAT196666:FAT196669 FKL196666:FKL196671 FKP196666:FKP196669 FUH196666:FUH196671 FUL196666:FUL196669 GED196666:GED196671 GEH196666:GEH196669 GNZ196666:GNZ196671 GOD196666:GOD196669 GXV196666:GXV196671 GXZ196666:GXZ196669 HHR196666:HHR196671 HHV196666:HHV196669 HRN196666:HRN196671 HRR196666:HRR196669 IBJ196666:IBJ196671 IBN196666:IBN196669 ILF196666:ILF196671 ILJ196666:ILJ196669 IVB196666:IVB196671 IVF196666:IVF196669 JEX196666:JEX196671 JFB196666:JFB196669 JOT196666:JOT196671 JOX196666:JOX196669 JYP196666:JYP196671 JYT196666:JYT196669 KIL196666:KIL196671 KIP196666:KIP196669 KSH196666:KSH196671 KSL196666:KSL196669 LCD196666:LCD196671 LCH196666:LCH196669 LLZ196666:LLZ196671 LMD196666:LMD196669 LVV196666:LVV196671 LVZ196666:LVZ196669 MFR196666:MFR196671 MFV196666:MFV196669 MPN196666:MPN196671 MPR196666:MPR196669 MZJ196666:MZJ196671 MZN196666:MZN196669 NJF196666:NJF196671 NJJ196666:NJJ196669 NTB196666:NTB196671 NTF196666:NTF196669 OCX196666:OCX196671 ODB196666:ODB196669 OMT196666:OMT196671 OMX196666:OMX196669 OWP196666:OWP196671 OWT196666:OWT196669 PGL196666:PGL196671 PGP196666:PGP196669 PQH196666:PQH196671 PQL196666:PQL196669 QAD196666:QAD196671 QAH196666:QAH196669 QJZ196666:QJZ196671 QKD196666:QKD196669 QTV196666:QTV196671 QTZ196666:QTZ196669 RDR196666:RDR196671 RDV196666:RDV196669 RNN196666:RNN196671 RNR196666:RNR196669 RXJ196666:RXJ196671 RXN196666:RXN196669 SHF196666:SHF196671 SHJ196666:SHJ196669 SRB196666:SRB196671 SRF196666:SRF196669 TAX196666:TAX196671 TBB196666:TBB196669 TKT196666:TKT196671 TKX196666:TKX196669 TUP196666:TUP196671 TUT196666:TUT196669 UEL196666:UEL196671 UEP196666:UEP196669 UOH196666:UOH196671 UOL196666:UOL196669 UYD196666:UYD196671 UYH196666:UYH196669 VHZ196666:VHZ196671 VID196666:VID196669 VRV196666:VRV196671 VRZ196666:VRZ196669 WBR196666:WBR196671 WBV196666:WBV196669 WLN196666:WLN196671 WLR196666:WLR196669 WVJ196666:WVJ196671 WVN196666:WVN19666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196680:C196681 G196680:G196683 IX196680:IX196681 JB196680:JB196683 ST196680:ST196681 SX196680:SX196683 ACP196680:ACP196681 ACT196680:ACT196683 AML196680:AML196681 AMP196680:AMP196683 AWH196680:AWH196681 AWL196680:AWL196683 BGD196680:BGD196681 BGH196680:BGH196683 BPZ196680:BPZ196681 BQD196680:BQD196683 BZV196680:BZV196681 BZZ196680:BZZ196683 CJR196680:CJR196681 CJV196680:CJV196683 CTN196680:CTN196681 CTR196680:CTR196683 DDJ196680:DDJ196681 DDN196680:DDN196683 DNF196680:DNF196681 DNJ196680:DNJ196683 DXB196680:DXB196681 DXF196680:DXF196683 EGX196680:EGX196681 EHB196680:EHB196683 EQT196680:EQT196681 EQX196680:EQX196683 FAP196680:FAP196681 FAT196680:FAT196683 FKL196680:FKL196681 FKP196680:FKP196683 FUH196680:FUH196681 FUL196680:FUL196683 GED196680:GED196681 GEH196680:GEH196683 GNZ196680:GNZ196681 GOD196680:GOD196683 GXV196680:GXV196681 GXZ196680:GXZ196683 HHR196680:HHR196681 HHV196680:HHV196683 HRN196680:HRN196681 HRR196680:HRR196683 IBJ196680:IBJ196681 IBN196680:IBN196683 ILF196680:ILF196681 ILJ196680:ILJ196683 IVB196680:IVB196681 IVF196680:IVF196683 JEX196680:JEX196681 JFB196680:JFB196683 JOT196680:JOT196681 JOX196680:JOX196683 JYP196680:JYP196681 JYT196680:JYT196683 KIL196680:KIL196681 KIP196680:KIP196683 KSH196680:KSH196681 KSL196680:KSL196683 LCD196680:LCD196681 LCH196680:LCH196683 LLZ196680:LLZ196681 LMD196680:LMD196683 LVV196680:LVV196681 LVZ196680:LVZ196683 MFR196680:MFR196681 MFV196680:MFV196683 MPN196680:MPN196681 MPR196680:MPR196683 MZJ196680:MZJ196681 MZN196680:MZN196683 NJF196680:NJF196681 NJJ196680:NJJ196683 NTB196680:NTB196681 NTF196680:NTF196683 OCX196680:OCX196681 ODB196680:ODB196683 OMT196680:OMT196681 OMX196680:OMX196683 OWP196680:OWP196681 OWT196680:OWT196683 PGL196680:PGL196681 PGP196680:PGP196683 PQH196680:PQH196681 PQL196680:PQL196683 QAD196680:QAD196681 QAH196680:QAH196683 QJZ196680:QJZ196681 QKD196680:QKD196683 QTV196680:QTV196681 QTZ196680:QTZ196683 RDR196680:RDR196681 RDV196680:RDV196683 RNN196680:RNN196681 RNR196680:RNR196683 RXJ196680:RXJ196681 RXN196680:RXN196683 SHF196680:SHF196681 SHJ196680:SHJ196683 SRB196680:SRB196681 SRF196680:SRF196683 TAX196680:TAX196681 TBB196680:TBB196683 TKT196680:TKT196681 TKX196680:TKX196683 TUP196680:TUP196681 TUT196680:TUT196683 UEL196680:UEL196681 UEP196680:UEP196683 UOH196680:UOH196681 UOL196680:UOL196683 UYD196680:UYD196681 UYH196680:UYH196683 VHZ196680:VHZ196681 VID196680:VID196683 VRV196680:VRV196681 VRZ196680:VRZ196683 WBR196680:WBR196681 WBV196680:WBV196683 WLN196680:WLN196681 WLR196680:WLR196683 WVJ196680:WVJ196681 WVN196680:WVN196683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146:C262162 G262146:G262169 IX262146:IX262162 JB262146:JB262169 ST262146:ST262162 SX262146:SX262169 ACP262146:ACP262162 ACT262146:ACT262169 AML262146:AML262162 AMP262146:AMP262169 AWH262146:AWH262162 AWL262146:AWL262169 BGD262146:BGD262162 BGH262146:BGH262169 BPZ262146:BPZ262162 BQD262146:BQD262169 BZV262146:BZV262162 BZZ262146:BZZ262169 CJR262146:CJR262162 CJV262146:CJV262169 CTN262146:CTN262162 CTR262146:CTR262169 DDJ262146:DDJ262162 DDN262146:DDN262169 DNF262146:DNF262162 DNJ262146:DNJ262169 DXB262146:DXB262162 DXF262146:DXF262169 EGX262146:EGX262162 EHB262146:EHB262169 EQT262146:EQT262162 EQX262146:EQX262169 FAP262146:FAP262162 FAT262146:FAT262169 FKL262146:FKL262162 FKP262146:FKP262169 FUH262146:FUH262162 FUL262146:FUL262169 GED262146:GED262162 GEH262146:GEH262169 GNZ262146:GNZ262162 GOD262146:GOD262169 GXV262146:GXV262162 GXZ262146:GXZ262169 HHR262146:HHR262162 HHV262146:HHV262169 HRN262146:HRN262162 HRR262146:HRR262169 IBJ262146:IBJ262162 IBN262146:IBN262169 ILF262146:ILF262162 ILJ262146:ILJ262169 IVB262146:IVB262162 IVF262146:IVF262169 JEX262146:JEX262162 JFB262146:JFB262169 JOT262146:JOT262162 JOX262146:JOX262169 JYP262146:JYP262162 JYT262146:JYT262169 KIL262146:KIL262162 KIP262146:KIP262169 KSH262146:KSH262162 KSL262146:KSL262169 LCD262146:LCD262162 LCH262146:LCH262169 LLZ262146:LLZ262162 LMD262146:LMD262169 LVV262146:LVV262162 LVZ262146:LVZ262169 MFR262146:MFR262162 MFV262146:MFV262169 MPN262146:MPN262162 MPR262146:MPR262169 MZJ262146:MZJ262162 MZN262146:MZN262169 NJF262146:NJF262162 NJJ262146:NJJ262169 NTB262146:NTB262162 NTF262146:NTF262169 OCX262146:OCX262162 ODB262146:ODB262169 OMT262146:OMT262162 OMX262146:OMX262169 OWP262146:OWP262162 OWT262146:OWT262169 PGL262146:PGL262162 PGP262146:PGP262169 PQH262146:PQH262162 PQL262146:PQL262169 QAD262146:QAD262162 QAH262146:QAH262169 QJZ262146:QJZ262162 QKD262146:QKD262169 QTV262146:QTV262162 QTZ262146:QTZ262169 RDR262146:RDR262162 RDV262146:RDV262169 RNN262146:RNN262162 RNR262146:RNR262169 RXJ262146:RXJ262162 RXN262146:RXN262169 SHF262146:SHF262162 SHJ262146:SHJ262169 SRB262146:SRB262162 SRF262146:SRF262169 TAX262146:TAX262162 TBB262146:TBB262169 TKT262146:TKT262162 TKX262146:TKX262169 TUP262146:TUP262162 TUT262146:TUT262169 UEL262146:UEL262162 UEP262146:UEP262169 UOH262146:UOH262162 UOL262146:UOL262169 UYD262146:UYD262162 UYH262146:UYH262169 VHZ262146:VHZ262162 VID262146:VID262169 VRV262146:VRV262162 VRZ262146:VRZ262169 WBR262146:WBR262162 WBV262146:WBV262169 WLN262146:WLN262162 WLR262146:WLR262169 WVJ262146:WVJ262162 WVN262146:WVN262169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formula1>0</formula1>
      <formula2>999999999999</formula2>
    </dataValidation>
    <dataValidation type="whole" allowBlank="1" showInputMessage="1" showErrorMessage="1" errorTitle="ERRORE NEL DATO IMMESSO" error="INSERIRE SOLO NUMERI INTERI" sqref="C262202:C262207 G262202:G262205 IX262202:IX262207 JB262202:JB262205 ST262202:ST262207 SX262202:SX262205 ACP262202:ACP262207 ACT262202:ACT262205 AML262202:AML262207 AMP262202:AMP262205 AWH262202:AWH262207 AWL262202:AWL262205 BGD262202:BGD262207 BGH262202:BGH262205 BPZ262202:BPZ262207 BQD262202:BQD262205 BZV262202:BZV262207 BZZ262202:BZZ262205 CJR262202:CJR262207 CJV262202:CJV262205 CTN262202:CTN262207 CTR262202:CTR262205 DDJ262202:DDJ262207 DDN262202:DDN262205 DNF262202:DNF262207 DNJ262202:DNJ262205 DXB262202:DXB262207 DXF262202:DXF262205 EGX262202:EGX262207 EHB262202:EHB262205 EQT262202:EQT262207 EQX262202:EQX262205 FAP262202:FAP262207 FAT262202:FAT262205 FKL262202:FKL262207 FKP262202:FKP262205 FUH262202:FUH262207 FUL262202:FUL262205 GED262202:GED262207 GEH262202:GEH262205 GNZ262202:GNZ262207 GOD262202:GOD262205 GXV262202:GXV262207 GXZ262202:GXZ262205 HHR262202:HHR262207 HHV262202:HHV262205 HRN262202:HRN262207 HRR262202:HRR262205 IBJ262202:IBJ262207 IBN262202:IBN262205 ILF262202:ILF262207 ILJ262202:ILJ262205 IVB262202:IVB262207 IVF262202:IVF262205 JEX262202:JEX262207 JFB262202:JFB262205 JOT262202:JOT262207 JOX262202:JOX262205 JYP262202:JYP262207 JYT262202:JYT262205 KIL262202:KIL262207 KIP262202:KIP262205 KSH262202:KSH262207 KSL262202:KSL262205 LCD262202:LCD262207 LCH262202:LCH262205 LLZ262202:LLZ262207 LMD262202:LMD262205 LVV262202:LVV262207 LVZ262202:LVZ262205 MFR262202:MFR262207 MFV262202:MFV262205 MPN262202:MPN262207 MPR262202:MPR262205 MZJ262202:MZJ262207 MZN262202:MZN262205 NJF262202:NJF262207 NJJ262202:NJJ262205 NTB262202:NTB262207 NTF262202:NTF262205 OCX262202:OCX262207 ODB262202:ODB262205 OMT262202:OMT262207 OMX262202:OMX262205 OWP262202:OWP262207 OWT262202:OWT262205 PGL262202:PGL262207 PGP262202:PGP262205 PQH262202:PQH262207 PQL262202:PQL262205 QAD262202:QAD262207 QAH262202:QAH262205 QJZ262202:QJZ262207 QKD262202:QKD262205 QTV262202:QTV262207 QTZ262202:QTZ262205 RDR262202:RDR262207 RDV262202:RDV262205 RNN262202:RNN262207 RNR262202:RNR262205 RXJ262202:RXJ262207 RXN262202:RXN262205 SHF262202:SHF262207 SHJ262202:SHJ262205 SRB262202:SRB262207 SRF262202:SRF262205 TAX262202:TAX262207 TBB262202:TBB262205 TKT262202:TKT262207 TKX262202:TKX262205 TUP262202:TUP262207 TUT262202:TUT262205 UEL262202:UEL262207 UEP262202:UEP262205 UOH262202:UOH262207 UOL262202:UOL262205 UYD262202:UYD262207 UYH262202:UYH262205 VHZ262202:VHZ262207 VID262202:VID262205 VRV262202:VRV262207 VRZ262202:VRZ262205 WBR262202:WBR262207 WBV262202:WBV262205 WLN262202:WLN262207 WLR262202:WLR262205 WVJ262202:WVJ262207 WVN262202:WVN26220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262216:C262217 G262216:G262219 IX262216:IX262217 JB262216:JB262219 ST262216:ST262217 SX262216:SX262219 ACP262216:ACP262217 ACT262216:ACT262219 AML262216:AML262217 AMP262216:AMP262219 AWH262216:AWH262217 AWL262216:AWL262219 BGD262216:BGD262217 BGH262216:BGH262219 BPZ262216:BPZ262217 BQD262216:BQD262219 BZV262216:BZV262217 BZZ262216:BZZ262219 CJR262216:CJR262217 CJV262216:CJV262219 CTN262216:CTN262217 CTR262216:CTR262219 DDJ262216:DDJ262217 DDN262216:DDN262219 DNF262216:DNF262217 DNJ262216:DNJ262219 DXB262216:DXB262217 DXF262216:DXF262219 EGX262216:EGX262217 EHB262216:EHB262219 EQT262216:EQT262217 EQX262216:EQX262219 FAP262216:FAP262217 FAT262216:FAT262219 FKL262216:FKL262217 FKP262216:FKP262219 FUH262216:FUH262217 FUL262216:FUL262219 GED262216:GED262217 GEH262216:GEH262219 GNZ262216:GNZ262217 GOD262216:GOD262219 GXV262216:GXV262217 GXZ262216:GXZ262219 HHR262216:HHR262217 HHV262216:HHV262219 HRN262216:HRN262217 HRR262216:HRR262219 IBJ262216:IBJ262217 IBN262216:IBN262219 ILF262216:ILF262217 ILJ262216:ILJ262219 IVB262216:IVB262217 IVF262216:IVF262219 JEX262216:JEX262217 JFB262216:JFB262219 JOT262216:JOT262217 JOX262216:JOX262219 JYP262216:JYP262217 JYT262216:JYT262219 KIL262216:KIL262217 KIP262216:KIP262219 KSH262216:KSH262217 KSL262216:KSL262219 LCD262216:LCD262217 LCH262216:LCH262219 LLZ262216:LLZ262217 LMD262216:LMD262219 LVV262216:LVV262217 LVZ262216:LVZ262219 MFR262216:MFR262217 MFV262216:MFV262219 MPN262216:MPN262217 MPR262216:MPR262219 MZJ262216:MZJ262217 MZN262216:MZN262219 NJF262216:NJF262217 NJJ262216:NJJ262219 NTB262216:NTB262217 NTF262216:NTF262219 OCX262216:OCX262217 ODB262216:ODB262219 OMT262216:OMT262217 OMX262216:OMX262219 OWP262216:OWP262217 OWT262216:OWT262219 PGL262216:PGL262217 PGP262216:PGP262219 PQH262216:PQH262217 PQL262216:PQL262219 QAD262216:QAD262217 QAH262216:QAH262219 QJZ262216:QJZ262217 QKD262216:QKD262219 QTV262216:QTV262217 QTZ262216:QTZ262219 RDR262216:RDR262217 RDV262216:RDV262219 RNN262216:RNN262217 RNR262216:RNR262219 RXJ262216:RXJ262217 RXN262216:RXN262219 SHF262216:SHF262217 SHJ262216:SHJ262219 SRB262216:SRB262217 SRF262216:SRF262219 TAX262216:TAX262217 TBB262216:TBB262219 TKT262216:TKT262217 TKX262216:TKX262219 TUP262216:TUP262217 TUT262216:TUT262219 UEL262216:UEL262217 UEP262216:UEP262219 UOH262216:UOH262217 UOL262216:UOL262219 UYD262216:UYD262217 UYH262216:UYH262219 VHZ262216:VHZ262217 VID262216:VID262219 VRV262216:VRV262217 VRZ262216:VRZ262219 WBR262216:WBR262217 WBV262216:WBV262219 WLN262216:WLN262217 WLR262216:WLR262219 WVJ262216:WVJ262217 WVN262216:WVN262219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682:C327698 G327682:G327705 IX327682:IX327698 JB327682:JB327705 ST327682:ST327698 SX327682:SX327705 ACP327682:ACP327698 ACT327682:ACT327705 AML327682:AML327698 AMP327682:AMP327705 AWH327682:AWH327698 AWL327682:AWL327705 BGD327682:BGD327698 BGH327682:BGH327705 BPZ327682:BPZ327698 BQD327682:BQD327705 BZV327682:BZV327698 BZZ327682:BZZ327705 CJR327682:CJR327698 CJV327682:CJV327705 CTN327682:CTN327698 CTR327682:CTR327705 DDJ327682:DDJ327698 DDN327682:DDN327705 DNF327682:DNF327698 DNJ327682:DNJ327705 DXB327682:DXB327698 DXF327682:DXF327705 EGX327682:EGX327698 EHB327682:EHB327705 EQT327682:EQT327698 EQX327682:EQX327705 FAP327682:FAP327698 FAT327682:FAT327705 FKL327682:FKL327698 FKP327682:FKP327705 FUH327682:FUH327698 FUL327682:FUL327705 GED327682:GED327698 GEH327682:GEH327705 GNZ327682:GNZ327698 GOD327682:GOD327705 GXV327682:GXV327698 GXZ327682:GXZ327705 HHR327682:HHR327698 HHV327682:HHV327705 HRN327682:HRN327698 HRR327682:HRR327705 IBJ327682:IBJ327698 IBN327682:IBN327705 ILF327682:ILF327698 ILJ327682:ILJ327705 IVB327682:IVB327698 IVF327682:IVF327705 JEX327682:JEX327698 JFB327682:JFB327705 JOT327682:JOT327698 JOX327682:JOX327705 JYP327682:JYP327698 JYT327682:JYT327705 KIL327682:KIL327698 KIP327682:KIP327705 KSH327682:KSH327698 KSL327682:KSL327705 LCD327682:LCD327698 LCH327682:LCH327705 LLZ327682:LLZ327698 LMD327682:LMD327705 LVV327682:LVV327698 LVZ327682:LVZ327705 MFR327682:MFR327698 MFV327682:MFV327705 MPN327682:MPN327698 MPR327682:MPR327705 MZJ327682:MZJ327698 MZN327682:MZN327705 NJF327682:NJF327698 NJJ327682:NJJ327705 NTB327682:NTB327698 NTF327682:NTF327705 OCX327682:OCX327698 ODB327682:ODB327705 OMT327682:OMT327698 OMX327682:OMX327705 OWP327682:OWP327698 OWT327682:OWT327705 PGL327682:PGL327698 PGP327682:PGP327705 PQH327682:PQH327698 PQL327682:PQL327705 QAD327682:QAD327698 QAH327682:QAH327705 QJZ327682:QJZ327698 QKD327682:QKD327705 QTV327682:QTV327698 QTZ327682:QTZ327705 RDR327682:RDR327698 RDV327682:RDV327705 RNN327682:RNN327698 RNR327682:RNR327705 RXJ327682:RXJ327698 RXN327682:RXN327705 SHF327682:SHF327698 SHJ327682:SHJ327705 SRB327682:SRB327698 SRF327682:SRF327705 TAX327682:TAX327698 TBB327682:TBB327705 TKT327682:TKT327698 TKX327682:TKX327705 TUP327682:TUP327698 TUT327682:TUT327705 UEL327682:UEL327698 UEP327682:UEP327705 UOH327682:UOH327698 UOL327682:UOL327705 UYD327682:UYD327698 UYH327682:UYH327705 VHZ327682:VHZ327698 VID327682:VID327705 VRV327682:VRV327698 VRZ327682:VRZ327705 WBR327682:WBR327698 WBV327682:WBV327705 WLN327682:WLN327698 WLR327682:WLR327705 WVJ327682:WVJ327698 WVN327682:WVN327705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27738:C327743 G327738:G327741 IX327738:IX327743 JB327738:JB327741 ST327738:ST327743 SX327738:SX327741 ACP327738:ACP327743 ACT327738:ACT327741 AML327738:AML327743 AMP327738:AMP327741 AWH327738:AWH327743 AWL327738:AWL327741 BGD327738:BGD327743 BGH327738:BGH327741 BPZ327738:BPZ327743 BQD327738:BQD327741 BZV327738:BZV327743 BZZ327738:BZZ327741 CJR327738:CJR327743 CJV327738:CJV327741 CTN327738:CTN327743 CTR327738:CTR327741 DDJ327738:DDJ327743 DDN327738:DDN327741 DNF327738:DNF327743 DNJ327738:DNJ327741 DXB327738:DXB327743 DXF327738:DXF327741 EGX327738:EGX327743 EHB327738:EHB327741 EQT327738:EQT327743 EQX327738:EQX327741 FAP327738:FAP327743 FAT327738:FAT327741 FKL327738:FKL327743 FKP327738:FKP327741 FUH327738:FUH327743 FUL327738:FUL327741 GED327738:GED327743 GEH327738:GEH327741 GNZ327738:GNZ327743 GOD327738:GOD327741 GXV327738:GXV327743 GXZ327738:GXZ327741 HHR327738:HHR327743 HHV327738:HHV327741 HRN327738:HRN327743 HRR327738:HRR327741 IBJ327738:IBJ327743 IBN327738:IBN327741 ILF327738:ILF327743 ILJ327738:ILJ327741 IVB327738:IVB327743 IVF327738:IVF327741 JEX327738:JEX327743 JFB327738:JFB327741 JOT327738:JOT327743 JOX327738:JOX327741 JYP327738:JYP327743 JYT327738:JYT327741 KIL327738:KIL327743 KIP327738:KIP327741 KSH327738:KSH327743 KSL327738:KSL327741 LCD327738:LCD327743 LCH327738:LCH327741 LLZ327738:LLZ327743 LMD327738:LMD327741 LVV327738:LVV327743 LVZ327738:LVZ327741 MFR327738:MFR327743 MFV327738:MFV327741 MPN327738:MPN327743 MPR327738:MPR327741 MZJ327738:MZJ327743 MZN327738:MZN327741 NJF327738:NJF327743 NJJ327738:NJJ327741 NTB327738:NTB327743 NTF327738:NTF327741 OCX327738:OCX327743 ODB327738:ODB327741 OMT327738:OMT327743 OMX327738:OMX327741 OWP327738:OWP327743 OWT327738:OWT327741 PGL327738:PGL327743 PGP327738:PGP327741 PQH327738:PQH327743 PQL327738:PQL327741 QAD327738:QAD327743 QAH327738:QAH327741 QJZ327738:QJZ327743 QKD327738:QKD327741 QTV327738:QTV327743 QTZ327738:QTZ327741 RDR327738:RDR327743 RDV327738:RDV327741 RNN327738:RNN327743 RNR327738:RNR327741 RXJ327738:RXJ327743 RXN327738:RXN327741 SHF327738:SHF327743 SHJ327738:SHJ327741 SRB327738:SRB327743 SRF327738:SRF327741 TAX327738:TAX327743 TBB327738:TBB327741 TKT327738:TKT327743 TKX327738:TKX327741 TUP327738:TUP327743 TUT327738:TUT327741 UEL327738:UEL327743 UEP327738:UEP327741 UOH327738:UOH327743 UOL327738:UOL327741 UYD327738:UYD327743 UYH327738:UYH327741 VHZ327738:VHZ327743 VID327738:VID327741 VRV327738:VRV327743 VRZ327738:VRZ327741 WBR327738:WBR327743 WBV327738:WBV327741 WLN327738:WLN327743 WLR327738:WLR327741 WVJ327738:WVJ327743 WVN327738:WVN32774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27752:C327753 G327752:G327755 IX327752:IX327753 JB327752:JB327755 ST327752:ST327753 SX327752:SX327755 ACP327752:ACP327753 ACT327752:ACT327755 AML327752:AML327753 AMP327752:AMP327755 AWH327752:AWH327753 AWL327752:AWL327755 BGD327752:BGD327753 BGH327752:BGH327755 BPZ327752:BPZ327753 BQD327752:BQD327755 BZV327752:BZV327753 BZZ327752:BZZ327755 CJR327752:CJR327753 CJV327752:CJV327755 CTN327752:CTN327753 CTR327752:CTR327755 DDJ327752:DDJ327753 DDN327752:DDN327755 DNF327752:DNF327753 DNJ327752:DNJ327755 DXB327752:DXB327753 DXF327752:DXF327755 EGX327752:EGX327753 EHB327752:EHB327755 EQT327752:EQT327753 EQX327752:EQX327755 FAP327752:FAP327753 FAT327752:FAT327755 FKL327752:FKL327753 FKP327752:FKP327755 FUH327752:FUH327753 FUL327752:FUL327755 GED327752:GED327753 GEH327752:GEH327755 GNZ327752:GNZ327753 GOD327752:GOD327755 GXV327752:GXV327753 GXZ327752:GXZ327755 HHR327752:HHR327753 HHV327752:HHV327755 HRN327752:HRN327753 HRR327752:HRR327755 IBJ327752:IBJ327753 IBN327752:IBN327755 ILF327752:ILF327753 ILJ327752:ILJ327755 IVB327752:IVB327753 IVF327752:IVF327755 JEX327752:JEX327753 JFB327752:JFB327755 JOT327752:JOT327753 JOX327752:JOX327755 JYP327752:JYP327753 JYT327752:JYT327755 KIL327752:KIL327753 KIP327752:KIP327755 KSH327752:KSH327753 KSL327752:KSL327755 LCD327752:LCD327753 LCH327752:LCH327755 LLZ327752:LLZ327753 LMD327752:LMD327755 LVV327752:LVV327753 LVZ327752:LVZ327755 MFR327752:MFR327753 MFV327752:MFV327755 MPN327752:MPN327753 MPR327752:MPR327755 MZJ327752:MZJ327753 MZN327752:MZN327755 NJF327752:NJF327753 NJJ327752:NJJ327755 NTB327752:NTB327753 NTF327752:NTF327755 OCX327752:OCX327753 ODB327752:ODB327755 OMT327752:OMT327753 OMX327752:OMX327755 OWP327752:OWP327753 OWT327752:OWT327755 PGL327752:PGL327753 PGP327752:PGP327755 PQH327752:PQH327753 PQL327752:PQL327755 QAD327752:QAD327753 QAH327752:QAH327755 QJZ327752:QJZ327753 QKD327752:QKD327755 QTV327752:QTV327753 QTZ327752:QTZ327755 RDR327752:RDR327753 RDV327752:RDV327755 RNN327752:RNN327753 RNR327752:RNR327755 RXJ327752:RXJ327753 RXN327752:RXN327755 SHF327752:SHF327753 SHJ327752:SHJ327755 SRB327752:SRB327753 SRF327752:SRF327755 TAX327752:TAX327753 TBB327752:TBB327755 TKT327752:TKT327753 TKX327752:TKX327755 TUP327752:TUP327753 TUT327752:TUT327755 UEL327752:UEL327753 UEP327752:UEP327755 UOH327752:UOH327753 UOL327752:UOL327755 UYD327752:UYD327753 UYH327752:UYH327755 VHZ327752:VHZ327753 VID327752:VID327755 VRV327752:VRV327753 VRZ327752:VRZ327755 WBR327752:WBR327753 WBV327752:WBV327755 WLN327752:WLN327753 WLR327752:WLR327755 WVJ327752:WVJ327753 WVN327752:WVN327755">
      <formula1>0</formula1>
      <formula2>999999999999</formula2>
    </dataValidation>
    <dataValidation type="whole" allowBlank="1" showInputMessage="1" showErrorMessage="1" errorTitle="ERRORE NEL DATO IMMESSO" error="INSERIRE SOLO NUMERI INTERI" sqref="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18:C393234 G393218:G393241 IX393218:IX393234 JB393218:JB393241 ST393218:ST393234 SX393218:SX393241 ACP393218:ACP393234 ACT393218:ACT393241 AML393218:AML393234 AMP393218:AMP393241 AWH393218:AWH393234 AWL393218:AWL393241 BGD393218:BGD393234 BGH393218:BGH393241 BPZ393218:BPZ393234 BQD393218:BQD393241 BZV393218:BZV393234 BZZ393218:BZZ393241 CJR393218:CJR393234 CJV393218:CJV393241 CTN393218:CTN393234 CTR393218:CTR393241 DDJ393218:DDJ393234 DDN393218:DDN393241 DNF393218:DNF393234 DNJ393218:DNJ393241 DXB393218:DXB393234 DXF393218:DXF393241 EGX393218:EGX393234 EHB393218:EHB393241 EQT393218:EQT393234 EQX393218:EQX393241 FAP393218:FAP393234 FAT393218:FAT393241 FKL393218:FKL393234 FKP393218:FKP393241 FUH393218:FUH393234 FUL393218:FUL393241 GED393218:GED393234 GEH393218:GEH393241 GNZ393218:GNZ393234 GOD393218:GOD393241 GXV393218:GXV393234 GXZ393218:GXZ393241 HHR393218:HHR393234 HHV393218:HHV393241 HRN393218:HRN393234 HRR393218:HRR393241 IBJ393218:IBJ393234 IBN393218:IBN393241 ILF393218:ILF393234 ILJ393218:ILJ393241 IVB393218:IVB393234 IVF393218:IVF393241 JEX393218:JEX393234 JFB393218:JFB393241 JOT393218:JOT393234 JOX393218:JOX393241 JYP393218:JYP393234 JYT393218:JYT393241 KIL393218:KIL393234 KIP393218:KIP393241 KSH393218:KSH393234 KSL393218:KSL393241 LCD393218:LCD393234 LCH393218:LCH393241 LLZ393218:LLZ393234 LMD393218:LMD393241 LVV393218:LVV393234 LVZ393218:LVZ393241 MFR393218:MFR393234 MFV393218:MFV393241 MPN393218:MPN393234 MPR393218:MPR393241 MZJ393218:MZJ393234 MZN393218:MZN393241 NJF393218:NJF393234 NJJ393218:NJJ393241 NTB393218:NTB393234 NTF393218:NTF393241 OCX393218:OCX393234 ODB393218:ODB393241 OMT393218:OMT393234 OMX393218:OMX393241 OWP393218:OWP393234 OWT393218:OWT393241 PGL393218:PGL393234 PGP393218:PGP393241 PQH393218:PQH393234 PQL393218:PQL393241 QAD393218:QAD393234 QAH393218:QAH393241 QJZ393218:QJZ393234 QKD393218:QKD393241 QTV393218:QTV393234 QTZ393218:QTZ393241 RDR393218:RDR393234 RDV393218:RDV393241 RNN393218:RNN393234 RNR393218:RNR393241 RXJ393218:RXJ393234 RXN393218:RXN393241 SHF393218:SHF393234 SHJ393218:SHJ393241 SRB393218:SRB393234 SRF393218:SRF393241 TAX393218:TAX393234 TBB393218:TBB393241 TKT393218:TKT393234 TKX393218:TKX393241 TUP393218:TUP393234 TUT393218:TUT393241 UEL393218:UEL393234 UEP393218:UEP393241 UOH393218:UOH393234 UOL393218:UOL393241 UYD393218:UYD393234 UYH393218:UYH393241 VHZ393218:VHZ393234 VID393218:VID393241 VRV393218:VRV393234 VRZ393218:VRZ393241 WBR393218:WBR393234 WBV393218:WBV393241 WLN393218:WLN393234 WLR393218:WLR393241 WVJ393218:WVJ393234 WVN393218:WVN393241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393274:C393279 G393274:G393277 IX393274:IX393279 JB393274:JB393277 ST393274:ST393279 SX393274:SX393277 ACP393274:ACP393279 ACT393274:ACT393277 AML393274:AML393279 AMP393274:AMP393277 AWH393274:AWH393279 AWL393274:AWL393277 BGD393274:BGD393279 BGH393274:BGH393277 BPZ393274:BPZ393279 BQD393274:BQD393277 BZV393274:BZV393279 BZZ393274:BZZ393277 CJR393274:CJR393279 CJV393274:CJV393277 CTN393274:CTN393279 CTR393274:CTR393277 DDJ393274:DDJ393279 DDN393274:DDN393277 DNF393274:DNF393279 DNJ393274:DNJ393277 DXB393274:DXB393279 DXF393274:DXF393277 EGX393274:EGX393279 EHB393274:EHB393277 EQT393274:EQT393279 EQX393274:EQX393277 FAP393274:FAP393279 FAT393274:FAT393277 FKL393274:FKL393279 FKP393274:FKP393277 FUH393274:FUH393279 FUL393274:FUL393277 GED393274:GED393279 GEH393274:GEH393277 GNZ393274:GNZ393279 GOD393274:GOD393277 GXV393274:GXV393279 GXZ393274:GXZ393277 HHR393274:HHR393279 HHV393274:HHV393277 HRN393274:HRN393279 HRR393274:HRR393277 IBJ393274:IBJ393279 IBN393274:IBN393277 ILF393274:ILF393279 ILJ393274:ILJ393277 IVB393274:IVB393279 IVF393274:IVF393277 JEX393274:JEX393279 JFB393274:JFB393277 JOT393274:JOT393279 JOX393274:JOX393277 JYP393274:JYP393279 JYT393274:JYT393277 KIL393274:KIL393279 KIP393274:KIP393277 KSH393274:KSH393279 KSL393274:KSL393277 LCD393274:LCD393279 LCH393274:LCH393277 LLZ393274:LLZ393279 LMD393274:LMD393277 LVV393274:LVV393279 LVZ393274:LVZ393277 MFR393274:MFR393279 MFV393274:MFV393277 MPN393274:MPN393279 MPR393274:MPR393277 MZJ393274:MZJ393279 MZN393274:MZN393277 NJF393274:NJF393279 NJJ393274:NJJ393277 NTB393274:NTB393279 NTF393274:NTF393277 OCX393274:OCX393279 ODB393274:ODB393277 OMT393274:OMT393279 OMX393274:OMX393277 OWP393274:OWP393279 OWT393274:OWT393277 PGL393274:PGL393279 PGP393274:PGP393277 PQH393274:PQH393279 PQL393274:PQL393277 QAD393274:QAD393279 QAH393274:QAH393277 QJZ393274:QJZ393279 QKD393274:QKD393277 QTV393274:QTV393279 QTZ393274:QTZ393277 RDR393274:RDR393279 RDV393274:RDV393277 RNN393274:RNN393279 RNR393274:RNR393277 RXJ393274:RXJ393279 RXN393274:RXN393277 SHF393274:SHF393279 SHJ393274:SHJ393277 SRB393274:SRB393279 SRF393274:SRF393277 TAX393274:TAX393279 TBB393274:TBB393277 TKT393274:TKT393279 TKX393274:TKX393277 TUP393274:TUP393279 TUT393274:TUT393277 UEL393274:UEL393279 UEP393274:UEP393277 UOH393274:UOH393279 UOL393274:UOL393277 UYD393274:UYD393279 UYH393274:UYH393277 VHZ393274:VHZ393279 VID393274:VID393277 VRV393274:VRV393279 VRZ393274:VRZ393277 WBR393274:WBR393279 WBV393274:WBV393277 WLN393274:WLN393279 WLR393274:WLR393277 WVJ393274:WVJ393279 WVN393274:WVN39327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393288:C393289 G393288:G393291 IX393288:IX393289 JB393288:JB393291 ST393288:ST393289 SX393288:SX393291 ACP393288:ACP393289 ACT393288:ACT393291 AML393288:AML393289 AMP393288:AMP393291 AWH393288:AWH393289 AWL393288:AWL393291 BGD393288:BGD393289 BGH393288:BGH393291 BPZ393288:BPZ393289 BQD393288:BQD393291 BZV393288:BZV393289 BZZ393288:BZZ393291 CJR393288:CJR393289 CJV393288:CJV393291 CTN393288:CTN393289 CTR393288:CTR393291 DDJ393288:DDJ393289 DDN393288:DDN393291 DNF393288:DNF393289 DNJ393288:DNJ393291 DXB393288:DXB393289 DXF393288:DXF393291 EGX393288:EGX393289 EHB393288:EHB393291 EQT393288:EQT393289 EQX393288:EQX393291 FAP393288:FAP393289 FAT393288:FAT393291 FKL393288:FKL393289 FKP393288:FKP393291 FUH393288:FUH393289 FUL393288:FUL393291 GED393288:GED393289 GEH393288:GEH393291 GNZ393288:GNZ393289 GOD393288:GOD393291 GXV393288:GXV393289 GXZ393288:GXZ393291 HHR393288:HHR393289 HHV393288:HHV393291 HRN393288:HRN393289 HRR393288:HRR393291 IBJ393288:IBJ393289 IBN393288:IBN393291 ILF393288:ILF393289 ILJ393288:ILJ393291 IVB393288:IVB393289 IVF393288:IVF393291 JEX393288:JEX393289 JFB393288:JFB393291 JOT393288:JOT393289 JOX393288:JOX393291 JYP393288:JYP393289 JYT393288:JYT393291 KIL393288:KIL393289 KIP393288:KIP393291 KSH393288:KSH393289 KSL393288:KSL393291 LCD393288:LCD393289 LCH393288:LCH393291 LLZ393288:LLZ393289 LMD393288:LMD393291 LVV393288:LVV393289 LVZ393288:LVZ393291 MFR393288:MFR393289 MFV393288:MFV393291 MPN393288:MPN393289 MPR393288:MPR393291 MZJ393288:MZJ393289 MZN393288:MZN393291 NJF393288:NJF393289 NJJ393288:NJJ393291 NTB393288:NTB393289 NTF393288:NTF393291 OCX393288:OCX393289 ODB393288:ODB393291 OMT393288:OMT393289 OMX393288:OMX393291 OWP393288:OWP393289 OWT393288:OWT393291 PGL393288:PGL393289 PGP393288:PGP393291 PQH393288:PQH393289 PQL393288:PQL393291 QAD393288:QAD393289 QAH393288:QAH393291 QJZ393288:QJZ393289 QKD393288:QKD393291 QTV393288:QTV393289 QTZ393288:QTZ393291 RDR393288:RDR393289 RDV393288:RDV393291 RNN393288:RNN393289 RNR393288:RNR393291 RXJ393288:RXJ393289 RXN393288:RXN393291 SHF393288:SHF393289 SHJ393288:SHJ393291 SRB393288:SRB393289 SRF393288:SRF393291 TAX393288:TAX393289 TBB393288:TBB393291 TKT393288:TKT393289 TKX393288:TKX393291 TUP393288:TUP393289 TUT393288:TUT393291 UEL393288:UEL393289 UEP393288:UEP393291 UOH393288:UOH393289 UOL393288:UOL393291 UYD393288:UYD393289 UYH393288:UYH393291 VHZ393288:VHZ393289 VID393288:VID393291 VRV393288:VRV393289 VRZ393288:VRZ393291 WBR393288:WBR393289 WBV393288:WBV393291 WLN393288:WLN393289 WLR393288:WLR393291 WVJ393288:WVJ393289 WVN393288:WVN393291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754:C458770 G458754:G458777 IX458754:IX458770 JB458754:JB458777 ST458754:ST458770 SX458754:SX458777 ACP458754:ACP458770 ACT458754:ACT458777 AML458754:AML458770 AMP458754:AMP458777 AWH458754:AWH458770 AWL458754:AWL458777 BGD458754:BGD458770 BGH458754:BGH458777 BPZ458754:BPZ458770 BQD458754:BQD458777 BZV458754:BZV458770 BZZ458754:BZZ458777 CJR458754:CJR458770 CJV458754:CJV458777 CTN458754:CTN458770 CTR458754:CTR458777 DDJ458754:DDJ458770 DDN458754:DDN458777 DNF458754:DNF458770 DNJ458754:DNJ458777 DXB458754:DXB458770 DXF458754:DXF458777 EGX458754:EGX458770 EHB458754:EHB458777 EQT458754:EQT458770 EQX458754:EQX458777 FAP458754:FAP458770 FAT458754:FAT458777 FKL458754:FKL458770 FKP458754:FKP458777 FUH458754:FUH458770 FUL458754:FUL458777 GED458754:GED458770 GEH458754:GEH458777 GNZ458754:GNZ458770 GOD458754:GOD458777 GXV458754:GXV458770 GXZ458754:GXZ458777 HHR458754:HHR458770 HHV458754:HHV458777 HRN458754:HRN458770 HRR458754:HRR458777 IBJ458754:IBJ458770 IBN458754:IBN458777 ILF458754:ILF458770 ILJ458754:ILJ458777 IVB458754:IVB458770 IVF458754:IVF458777 JEX458754:JEX458770 JFB458754:JFB458777 JOT458754:JOT458770 JOX458754:JOX458777 JYP458754:JYP458770 JYT458754:JYT458777 KIL458754:KIL458770 KIP458754:KIP458777 KSH458754:KSH458770 KSL458754:KSL458777 LCD458754:LCD458770 LCH458754:LCH458777 LLZ458754:LLZ458770 LMD458754:LMD458777 LVV458754:LVV458770 LVZ458754:LVZ458777 MFR458754:MFR458770 MFV458754:MFV458777 MPN458754:MPN458770 MPR458754:MPR458777 MZJ458754:MZJ458770 MZN458754:MZN458777 NJF458754:NJF458770 NJJ458754:NJJ458777 NTB458754:NTB458770 NTF458754:NTF458777 OCX458754:OCX458770 ODB458754:ODB458777 OMT458754:OMT458770 OMX458754:OMX458777 OWP458754:OWP458770 OWT458754:OWT458777 PGL458754:PGL458770 PGP458754:PGP458777 PQH458754:PQH458770 PQL458754:PQL458777 QAD458754:QAD458770 QAH458754:QAH458777 QJZ458754:QJZ458770 QKD458754:QKD458777 QTV458754:QTV458770 QTZ458754:QTZ458777 RDR458754:RDR458770 RDV458754:RDV458777 RNN458754:RNN458770 RNR458754:RNR458777 RXJ458754:RXJ458770 RXN458754:RXN458777 SHF458754:SHF458770 SHJ458754:SHJ458777 SRB458754:SRB458770 SRF458754:SRF458777 TAX458754:TAX458770 TBB458754:TBB458777 TKT458754:TKT458770 TKX458754:TKX458777 TUP458754:TUP458770 TUT458754:TUT458777 UEL458754:UEL458770 UEP458754:UEP458777 UOH458754:UOH458770 UOL458754:UOL458777 UYD458754:UYD458770 UYH458754:UYH458777 VHZ458754:VHZ458770 VID458754:VID458777 VRV458754:VRV458770 VRZ458754:VRZ458777 WBR458754:WBR458770 WBV458754:WBV458777 WLN458754:WLN458770 WLR458754:WLR458777 WVJ458754:WVJ458770 WVN458754:WVN458777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formula1>0</formula1>
      <formula2>999999999999</formula2>
    </dataValidation>
    <dataValidation type="whole" allowBlank="1" showInputMessage="1" showErrorMessage="1" errorTitle="ERRORE NEL DATO IMMESSO" error="INSERIRE SOLO NUMERI INTERI" sqref="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458810:C458815 G458810:G458813 IX458810:IX458815 JB458810:JB458813 ST458810:ST458815 SX458810:SX458813 ACP458810:ACP458815 ACT458810:ACT458813 AML458810:AML458815 AMP458810:AMP458813 AWH458810:AWH458815 AWL458810:AWL458813 BGD458810:BGD458815 BGH458810:BGH458813 BPZ458810:BPZ458815 BQD458810:BQD458813 BZV458810:BZV458815 BZZ458810:BZZ458813 CJR458810:CJR458815 CJV458810:CJV458813 CTN458810:CTN458815 CTR458810:CTR458813 DDJ458810:DDJ458815 DDN458810:DDN458813 DNF458810:DNF458815 DNJ458810:DNJ458813 DXB458810:DXB458815 DXF458810:DXF458813 EGX458810:EGX458815 EHB458810:EHB458813 EQT458810:EQT458815 EQX458810:EQX458813 FAP458810:FAP458815 FAT458810:FAT458813 FKL458810:FKL458815 FKP458810:FKP458813 FUH458810:FUH458815 FUL458810:FUL458813 GED458810:GED458815 GEH458810:GEH458813 GNZ458810:GNZ458815 GOD458810:GOD458813 GXV458810:GXV458815 GXZ458810:GXZ458813 HHR458810:HHR458815 HHV458810:HHV458813 HRN458810:HRN458815 HRR458810:HRR458813 IBJ458810:IBJ458815 IBN458810:IBN458813 ILF458810:ILF458815 ILJ458810:ILJ458813 IVB458810:IVB458815 IVF458810:IVF458813 JEX458810:JEX458815 JFB458810:JFB458813 JOT458810:JOT458815 JOX458810:JOX458813 JYP458810:JYP458815 JYT458810:JYT458813 KIL458810:KIL458815 KIP458810:KIP458813 KSH458810:KSH458815 KSL458810:KSL458813 LCD458810:LCD458815 LCH458810:LCH458813 LLZ458810:LLZ458815 LMD458810:LMD458813 LVV458810:LVV458815 LVZ458810:LVZ458813 MFR458810:MFR458815 MFV458810:MFV458813 MPN458810:MPN458815 MPR458810:MPR458813 MZJ458810:MZJ458815 MZN458810:MZN458813 NJF458810:NJF458815 NJJ458810:NJJ458813 NTB458810:NTB458815 NTF458810:NTF458813 OCX458810:OCX458815 ODB458810:ODB458813 OMT458810:OMT458815 OMX458810:OMX458813 OWP458810:OWP458815 OWT458810:OWT458813 PGL458810:PGL458815 PGP458810:PGP458813 PQH458810:PQH458815 PQL458810:PQL458813 QAD458810:QAD458815 QAH458810:QAH458813 QJZ458810:QJZ458815 QKD458810:QKD458813 QTV458810:QTV458815 QTZ458810:QTZ458813 RDR458810:RDR458815 RDV458810:RDV458813 RNN458810:RNN458815 RNR458810:RNR458813 RXJ458810:RXJ458815 RXN458810:RXN458813 SHF458810:SHF458815 SHJ458810:SHJ458813 SRB458810:SRB458815 SRF458810:SRF458813 TAX458810:TAX458815 TBB458810:TBB458813 TKT458810:TKT458815 TKX458810:TKX458813 TUP458810:TUP458815 TUT458810:TUT458813 UEL458810:UEL458815 UEP458810:UEP458813 UOH458810:UOH458815 UOL458810:UOL458813 UYD458810:UYD458815 UYH458810:UYH458813 VHZ458810:VHZ458815 VID458810:VID458813 VRV458810:VRV458815 VRZ458810:VRZ458813 WBR458810:WBR458815 WBV458810:WBV458813 WLN458810:WLN458815 WLR458810:WLR458813 WVJ458810:WVJ458815 WVN458810:WVN45881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458824:C458825 G458824:G458827 IX458824:IX458825 JB458824:JB458827 ST458824:ST458825 SX458824:SX458827 ACP458824:ACP458825 ACT458824:ACT458827 AML458824:AML458825 AMP458824:AMP458827 AWH458824:AWH458825 AWL458824:AWL458827 BGD458824:BGD458825 BGH458824:BGH458827 BPZ458824:BPZ458825 BQD458824:BQD458827 BZV458824:BZV458825 BZZ458824:BZZ458827 CJR458824:CJR458825 CJV458824:CJV458827 CTN458824:CTN458825 CTR458824:CTR458827 DDJ458824:DDJ458825 DDN458824:DDN458827 DNF458824:DNF458825 DNJ458824:DNJ458827 DXB458824:DXB458825 DXF458824:DXF458827 EGX458824:EGX458825 EHB458824:EHB458827 EQT458824:EQT458825 EQX458824:EQX458827 FAP458824:FAP458825 FAT458824:FAT458827 FKL458824:FKL458825 FKP458824:FKP458827 FUH458824:FUH458825 FUL458824:FUL458827 GED458824:GED458825 GEH458824:GEH458827 GNZ458824:GNZ458825 GOD458824:GOD458827 GXV458824:GXV458825 GXZ458824:GXZ458827 HHR458824:HHR458825 HHV458824:HHV458827 HRN458824:HRN458825 HRR458824:HRR458827 IBJ458824:IBJ458825 IBN458824:IBN458827 ILF458824:ILF458825 ILJ458824:ILJ458827 IVB458824:IVB458825 IVF458824:IVF458827 JEX458824:JEX458825 JFB458824:JFB458827 JOT458824:JOT458825 JOX458824:JOX458827 JYP458824:JYP458825 JYT458824:JYT458827 KIL458824:KIL458825 KIP458824:KIP458827 KSH458824:KSH458825 KSL458824:KSL458827 LCD458824:LCD458825 LCH458824:LCH458827 LLZ458824:LLZ458825 LMD458824:LMD458827 LVV458824:LVV458825 LVZ458824:LVZ458827 MFR458824:MFR458825 MFV458824:MFV458827 MPN458824:MPN458825 MPR458824:MPR458827 MZJ458824:MZJ458825 MZN458824:MZN458827 NJF458824:NJF458825 NJJ458824:NJJ458827 NTB458824:NTB458825 NTF458824:NTF458827 OCX458824:OCX458825 ODB458824:ODB458827 OMT458824:OMT458825 OMX458824:OMX458827 OWP458824:OWP458825 OWT458824:OWT458827 PGL458824:PGL458825 PGP458824:PGP458827 PQH458824:PQH458825 PQL458824:PQL458827 QAD458824:QAD458825 QAH458824:QAH458827 QJZ458824:QJZ458825 QKD458824:QKD458827 QTV458824:QTV458825 QTZ458824:QTZ458827 RDR458824:RDR458825 RDV458824:RDV458827 RNN458824:RNN458825 RNR458824:RNR458827 RXJ458824:RXJ458825 RXN458824:RXN458827 SHF458824:SHF458825 SHJ458824:SHJ458827 SRB458824:SRB458825 SRF458824:SRF458827 TAX458824:TAX458825 TBB458824:TBB458827 TKT458824:TKT458825 TKX458824:TKX458827 TUP458824:TUP458825 TUT458824:TUT458827 UEL458824:UEL458825 UEP458824:UEP458827 UOH458824:UOH458825 UOL458824:UOL458827 UYD458824:UYD458825 UYH458824:UYH458827 VHZ458824:VHZ458825 VID458824:VID458827 VRV458824:VRV458825 VRZ458824:VRZ458827 WBR458824:WBR458825 WBV458824:WBV458827 WLN458824:WLN458825 WLR458824:WLR458827 WVJ458824:WVJ458825 WVN458824:WVN458827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290:C524306 G524290:G524313 IX524290:IX524306 JB524290:JB524313 ST524290:ST524306 SX524290:SX524313 ACP524290:ACP524306 ACT524290:ACT524313 AML524290:AML524306 AMP524290:AMP524313 AWH524290:AWH524306 AWL524290:AWL524313 BGD524290:BGD524306 BGH524290:BGH524313 BPZ524290:BPZ524306 BQD524290:BQD524313 BZV524290:BZV524306 BZZ524290:BZZ524313 CJR524290:CJR524306 CJV524290:CJV524313 CTN524290:CTN524306 CTR524290:CTR524313 DDJ524290:DDJ524306 DDN524290:DDN524313 DNF524290:DNF524306 DNJ524290:DNJ524313 DXB524290:DXB524306 DXF524290:DXF524313 EGX524290:EGX524306 EHB524290:EHB524313 EQT524290:EQT524306 EQX524290:EQX524313 FAP524290:FAP524306 FAT524290:FAT524313 FKL524290:FKL524306 FKP524290:FKP524313 FUH524290:FUH524306 FUL524290:FUL524313 GED524290:GED524306 GEH524290:GEH524313 GNZ524290:GNZ524306 GOD524290:GOD524313 GXV524290:GXV524306 GXZ524290:GXZ524313 HHR524290:HHR524306 HHV524290:HHV524313 HRN524290:HRN524306 HRR524290:HRR524313 IBJ524290:IBJ524306 IBN524290:IBN524313 ILF524290:ILF524306 ILJ524290:ILJ524313 IVB524290:IVB524306 IVF524290:IVF524313 JEX524290:JEX524306 JFB524290:JFB524313 JOT524290:JOT524306 JOX524290:JOX524313 JYP524290:JYP524306 JYT524290:JYT524313 KIL524290:KIL524306 KIP524290:KIP524313 KSH524290:KSH524306 KSL524290:KSL524313 LCD524290:LCD524306 LCH524290:LCH524313 LLZ524290:LLZ524306 LMD524290:LMD524313 LVV524290:LVV524306 LVZ524290:LVZ524313 MFR524290:MFR524306 MFV524290:MFV524313 MPN524290:MPN524306 MPR524290:MPR524313 MZJ524290:MZJ524306 MZN524290:MZN524313 NJF524290:NJF524306 NJJ524290:NJJ524313 NTB524290:NTB524306 NTF524290:NTF524313 OCX524290:OCX524306 ODB524290:ODB524313 OMT524290:OMT524306 OMX524290:OMX524313 OWP524290:OWP524306 OWT524290:OWT524313 PGL524290:PGL524306 PGP524290:PGP524313 PQH524290:PQH524306 PQL524290:PQL524313 QAD524290:QAD524306 QAH524290:QAH524313 QJZ524290:QJZ524306 QKD524290:QKD524313 QTV524290:QTV524306 QTZ524290:QTZ524313 RDR524290:RDR524306 RDV524290:RDV524313 RNN524290:RNN524306 RNR524290:RNR524313 RXJ524290:RXJ524306 RXN524290:RXN524313 SHF524290:SHF524306 SHJ524290:SHJ524313 SRB524290:SRB524306 SRF524290:SRF524313 TAX524290:TAX524306 TBB524290:TBB524313 TKT524290:TKT524306 TKX524290:TKX524313 TUP524290:TUP524306 TUT524290:TUT524313 UEL524290:UEL524306 UEP524290:UEP524313 UOH524290:UOH524306 UOL524290:UOL524313 UYD524290:UYD524306 UYH524290:UYH524313 VHZ524290:VHZ524306 VID524290:VID524313 VRV524290:VRV524306 VRZ524290:VRZ524313 WBR524290:WBR524306 WBV524290:WBV524313 WLN524290:WLN524306 WLR524290:WLR524313 WVJ524290:WVJ524306 WVN524290:WVN524313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24346:C524351 G524346:G524349 IX524346:IX524351 JB524346:JB524349 ST524346:ST524351 SX524346:SX524349 ACP524346:ACP524351 ACT524346:ACT524349 AML524346:AML524351 AMP524346:AMP524349 AWH524346:AWH524351 AWL524346:AWL524349 BGD524346:BGD524351 BGH524346:BGH524349 BPZ524346:BPZ524351 BQD524346:BQD524349 BZV524346:BZV524351 BZZ524346:BZZ524349 CJR524346:CJR524351 CJV524346:CJV524349 CTN524346:CTN524351 CTR524346:CTR524349 DDJ524346:DDJ524351 DDN524346:DDN524349 DNF524346:DNF524351 DNJ524346:DNJ524349 DXB524346:DXB524351 DXF524346:DXF524349 EGX524346:EGX524351 EHB524346:EHB524349 EQT524346:EQT524351 EQX524346:EQX524349 FAP524346:FAP524351 FAT524346:FAT524349 FKL524346:FKL524351 FKP524346:FKP524349 FUH524346:FUH524351 FUL524346:FUL524349 GED524346:GED524351 GEH524346:GEH524349 GNZ524346:GNZ524351 GOD524346:GOD524349 GXV524346:GXV524351 GXZ524346:GXZ524349 HHR524346:HHR524351 HHV524346:HHV524349 HRN524346:HRN524351 HRR524346:HRR524349 IBJ524346:IBJ524351 IBN524346:IBN524349 ILF524346:ILF524351 ILJ524346:ILJ524349 IVB524346:IVB524351 IVF524346:IVF524349 JEX524346:JEX524351 JFB524346:JFB524349 JOT524346:JOT524351 JOX524346:JOX524349 JYP524346:JYP524351 JYT524346:JYT524349 KIL524346:KIL524351 KIP524346:KIP524349 KSH524346:KSH524351 KSL524346:KSL524349 LCD524346:LCD524351 LCH524346:LCH524349 LLZ524346:LLZ524351 LMD524346:LMD524349 LVV524346:LVV524351 LVZ524346:LVZ524349 MFR524346:MFR524351 MFV524346:MFV524349 MPN524346:MPN524351 MPR524346:MPR524349 MZJ524346:MZJ524351 MZN524346:MZN524349 NJF524346:NJF524351 NJJ524346:NJJ524349 NTB524346:NTB524351 NTF524346:NTF524349 OCX524346:OCX524351 ODB524346:ODB524349 OMT524346:OMT524351 OMX524346:OMX524349 OWP524346:OWP524351 OWT524346:OWT524349 PGL524346:PGL524351 PGP524346:PGP524349 PQH524346:PQH524351 PQL524346:PQL524349 QAD524346:QAD524351 QAH524346:QAH524349 QJZ524346:QJZ524351 QKD524346:QKD524349 QTV524346:QTV524351 QTZ524346:QTZ524349 RDR524346:RDR524351 RDV524346:RDV524349 RNN524346:RNN524351 RNR524346:RNR524349 RXJ524346:RXJ524351 RXN524346:RXN524349 SHF524346:SHF524351 SHJ524346:SHJ524349 SRB524346:SRB524351 SRF524346:SRF524349 TAX524346:TAX524351 TBB524346:TBB524349 TKT524346:TKT524351 TKX524346:TKX524349 TUP524346:TUP524351 TUT524346:TUT524349 UEL524346:UEL524351 UEP524346:UEP524349 UOH524346:UOH524351 UOL524346:UOL524349 UYD524346:UYD524351 UYH524346:UYH524349 VHZ524346:VHZ524351 VID524346:VID524349 VRV524346:VRV524351 VRZ524346:VRZ524349 WBR524346:WBR524351 WBV524346:WBV524349 WLN524346:WLN524351 WLR524346:WLR524349 WVJ524346:WVJ524351 WVN524346:WVN52434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24360:C524361 G524360:G524363 IX524360:IX524361 JB524360:JB524363 ST524360:ST524361 SX524360:SX524363 ACP524360:ACP524361 ACT524360:ACT524363 AML524360:AML524361 AMP524360:AMP524363 AWH524360:AWH524361 AWL524360:AWL524363 BGD524360:BGD524361 BGH524360:BGH524363 BPZ524360:BPZ524361 BQD524360:BQD524363 BZV524360:BZV524361 BZZ524360:BZZ524363 CJR524360:CJR524361 CJV524360:CJV524363 CTN524360:CTN524361 CTR524360:CTR524363 DDJ524360:DDJ524361 DDN524360:DDN524363 DNF524360:DNF524361 DNJ524360:DNJ524363 DXB524360:DXB524361 DXF524360:DXF524363 EGX524360:EGX524361 EHB524360:EHB524363 EQT524360:EQT524361 EQX524360:EQX524363 FAP524360:FAP524361 FAT524360:FAT524363 FKL524360:FKL524361 FKP524360:FKP524363 FUH524360:FUH524361 FUL524360:FUL524363 GED524360:GED524361 GEH524360:GEH524363 GNZ524360:GNZ524361 GOD524360:GOD524363 GXV524360:GXV524361 GXZ524360:GXZ524363 HHR524360:HHR524361 HHV524360:HHV524363 HRN524360:HRN524361 HRR524360:HRR524363 IBJ524360:IBJ524361 IBN524360:IBN524363 ILF524360:ILF524361 ILJ524360:ILJ524363 IVB524360:IVB524361 IVF524360:IVF524363 JEX524360:JEX524361 JFB524360:JFB524363 JOT524360:JOT524361 JOX524360:JOX524363 JYP524360:JYP524361 JYT524360:JYT524363 KIL524360:KIL524361 KIP524360:KIP524363 KSH524360:KSH524361 KSL524360:KSL524363">
      <formula1>0</formula1>
      <formula2>999999999999</formula2>
    </dataValidation>
    <dataValidation type="whole" allowBlank="1" showInputMessage="1" showErrorMessage="1" errorTitle="ERRORE NEL DATO IMMESSO" error="INSERIRE SOLO NUMERI INTERI" sqref="LCD524360:LCD524361 LCH524360:LCH524363 LLZ524360:LLZ524361 LMD524360:LMD524363 LVV524360:LVV524361 LVZ524360:LVZ524363 MFR524360:MFR524361 MFV524360:MFV524363 MPN524360:MPN524361 MPR524360:MPR524363 MZJ524360:MZJ524361 MZN524360:MZN524363 NJF524360:NJF524361 NJJ524360:NJJ524363 NTB524360:NTB524361 NTF524360:NTF524363 OCX524360:OCX524361 ODB524360:ODB524363 OMT524360:OMT524361 OMX524360:OMX524363 OWP524360:OWP524361 OWT524360:OWT524363 PGL524360:PGL524361 PGP524360:PGP524363 PQH524360:PQH524361 PQL524360:PQL524363 QAD524360:QAD524361 QAH524360:QAH524363 QJZ524360:QJZ524361 QKD524360:QKD524363 QTV524360:QTV524361 QTZ524360:QTZ524363 RDR524360:RDR524361 RDV524360:RDV524363 RNN524360:RNN524361 RNR524360:RNR524363 RXJ524360:RXJ524361 RXN524360:RXN524363 SHF524360:SHF524361 SHJ524360:SHJ524363 SRB524360:SRB524361 SRF524360:SRF524363 TAX524360:TAX524361 TBB524360:TBB524363 TKT524360:TKT524361 TKX524360:TKX524363 TUP524360:TUP524361 TUT524360:TUT524363 UEL524360:UEL524361 UEP524360:UEP524363 UOH524360:UOH524361 UOL524360:UOL524363 UYD524360:UYD524361 UYH524360:UYH524363 VHZ524360:VHZ524361 VID524360:VID524363 VRV524360:VRV524361 VRZ524360:VRZ524363 WBR524360:WBR524361 WBV524360:WBV524363 WLN524360:WLN524361 WLR524360:WLR524363 WVJ524360:WVJ524361 WVN524360:WVN524363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826:C589842 G589826:G589849 IX589826:IX589842 JB589826:JB589849 ST589826:ST589842 SX589826:SX589849 ACP589826:ACP589842 ACT589826:ACT589849 AML589826:AML589842 AMP589826:AMP589849 AWH589826:AWH589842 AWL589826:AWL589849 BGD589826:BGD589842 BGH589826:BGH589849 BPZ589826:BPZ589842 BQD589826:BQD589849 BZV589826:BZV589842 BZZ589826:BZZ589849 CJR589826:CJR589842 CJV589826:CJV589849 CTN589826:CTN589842 CTR589826:CTR589849 DDJ589826:DDJ589842 DDN589826:DDN589849 DNF589826:DNF589842 DNJ589826:DNJ589849 DXB589826:DXB589842 DXF589826:DXF589849 EGX589826:EGX589842 EHB589826:EHB589849 EQT589826:EQT589842 EQX589826:EQX589849 FAP589826:FAP589842 FAT589826:FAT589849 FKL589826:FKL589842 FKP589826:FKP589849 FUH589826:FUH589842 FUL589826:FUL589849 GED589826:GED589842 GEH589826:GEH589849 GNZ589826:GNZ589842 GOD589826:GOD589849 GXV589826:GXV589842 GXZ589826:GXZ589849 HHR589826:HHR589842 HHV589826:HHV589849 HRN589826:HRN589842 HRR589826:HRR589849 IBJ589826:IBJ589842 IBN589826:IBN589849 ILF589826:ILF589842 ILJ589826:ILJ589849 IVB589826:IVB589842 IVF589826:IVF589849 JEX589826:JEX589842 JFB589826:JFB589849 JOT589826:JOT589842 JOX589826:JOX589849 JYP589826:JYP589842 JYT589826:JYT589849 KIL589826:KIL589842 KIP589826:KIP589849 KSH589826:KSH589842 KSL589826:KSL589849 LCD589826:LCD589842 LCH589826:LCH589849 LLZ589826:LLZ589842 LMD589826:LMD589849 LVV589826:LVV589842 LVZ589826:LVZ589849 MFR589826:MFR589842 MFV589826:MFV589849 MPN589826:MPN589842 MPR589826:MPR589849 MZJ589826:MZJ589842 MZN589826:MZN589849 NJF589826:NJF589842 NJJ589826:NJJ589849 NTB589826:NTB589842 NTF589826:NTF589849 OCX589826:OCX589842 ODB589826:ODB589849 OMT589826:OMT589842 OMX589826:OMX589849 OWP589826:OWP589842 OWT589826:OWT589849 PGL589826:PGL589842 PGP589826:PGP589849 PQH589826:PQH589842 PQL589826:PQL589849 QAD589826:QAD589842 QAH589826:QAH589849 QJZ589826:QJZ589842 QKD589826:QKD589849 QTV589826:QTV589842 QTZ589826:QTZ589849 RDR589826:RDR589842 RDV589826:RDV589849 RNN589826:RNN589842 RNR589826:RNR589849 RXJ589826:RXJ589842 RXN589826:RXN589849 SHF589826:SHF589842 SHJ589826:SHJ589849 SRB589826:SRB589842 SRF589826:SRF589849 TAX589826:TAX589842 TBB589826:TBB589849 TKT589826:TKT589842 TKX589826:TKX589849 TUP589826:TUP589842 TUT589826:TUT589849 UEL589826:UEL589842 UEP589826:UEP589849 UOH589826:UOH589842 UOL589826:UOL589849 UYD589826:UYD589842 UYH589826:UYH589849 VHZ589826:VHZ589842 VID589826:VID589849 VRV589826:VRV589842 VRZ589826:VRZ589849 WBR589826:WBR589842 WBV589826:WBV589849 WLN589826:WLN589842 WLR589826:WLR589849 WVJ589826:WVJ589842 WVN589826:WVN589849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589882:C589887 G589882:G589885 IX589882:IX589887 JB589882:JB589885 ST589882:ST589887 SX589882:SX589885 ACP589882:ACP589887 ACT589882:ACT589885 AML589882:AML589887 AMP589882:AMP589885 AWH589882:AWH589887 AWL589882:AWL589885 BGD589882:BGD589887 BGH589882:BGH589885 BPZ589882:BPZ589887 BQD589882:BQD589885 BZV589882:BZV589887 BZZ589882:BZZ589885 CJR589882:CJR589887 CJV589882:CJV589885 CTN589882:CTN589887 CTR589882:CTR589885 DDJ589882:DDJ589887 DDN589882:DDN589885 DNF589882:DNF589887 DNJ589882:DNJ589885 DXB589882:DXB589887 DXF589882:DXF589885 EGX589882:EGX589887 EHB589882:EHB589885 EQT589882:EQT589887 EQX589882:EQX589885 FAP589882:FAP589887 FAT589882:FAT589885 FKL589882:FKL589887 FKP589882:FKP589885 FUH589882:FUH589887 FUL589882:FUL589885 GED589882:GED589887 GEH589882:GEH589885 GNZ589882:GNZ589887 GOD589882:GOD589885 GXV589882:GXV589887 GXZ589882:GXZ589885 HHR589882:HHR589887 HHV589882:HHV589885 HRN589882:HRN589887 HRR589882:HRR589885 IBJ589882:IBJ589887 IBN589882:IBN589885 ILF589882:ILF589887 ILJ589882:ILJ589885 IVB589882:IVB589887 IVF589882:IVF589885 JEX589882:JEX589887 JFB589882:JFB589885 JOT589882:JOT589887 JOX589882:JOX589885 JYP589882:JYP589887 JYT589882:JYT589885 KIL589882:KIL589887 KIP589882:KIP589885 KSH589882:KSH589887 KSL589882:KSL589885 LCD589882:LCD589887 LCH589882:LCH589885 LLZ589882:LLZ589887 LMD589882:LMD589885 LVV589882:LVV589887 LVZ589882:LVZ589885 MFR589882:MFR589887 MFV589882:MFV589885 MPN589882:MPN589887 MPR589882:MPR589885 MZJ589882:MZJ589887 MZN589882:MZN589885 NJF589882:NJF589887 NJJ589882:NJJ589885 NTB589882:NTB589887 NTF589882:NTF589885 OCX589882:OCX589887 ODB589882:ODB589885 OMT589882:OMT589887 OMX589882:OMX589885 OWP589882:OWP589887 OWT589882:OWT589885 PGL589882:PGL589887 PGP589882:PGP589885 PQH589882:PQH589887 PQL589882:PQL589885 QAD589882:QAD589887 QAH589882:QAH589885 QJZ589882:QJZ589887 QKD589882:QKD589885 QTV589882:QTV589887 QTZ589882:QTZ589885 RDR589882:RDR589887 RDV589882:RDV589885 RNN589882:RNN589887 RNR589882:RNR589885 RXJ589882:RXJ589887 RXN589882:RXN589885 SHF589882:SHF589887 SHJ589882:SHJ589885 SRB589882:SRB589887 SRF589882:SRF589885 TAX589882:TAX589887 TBB589882:TBB589885 TKT589882:TKT589887 TKX589882:TKX589885 TUP589882:TUP589887 TUT589882:TUT589885 UEL589882:UEL589887 UEP589882:UEP589885 UOH589882:UOH589887 UOL589882:UOL589885 UYD589882:UYD589887 UYH589882:UYH589885 VHZ589882:VHZ589887 VID589882:VID589885 VRV589882:VRV589887 VRZ589882:VRZ589885 WBR589882:WBR589887 WBV589882:WBV589885 WLN589882:WLN589887 WLR589882:WLR589885 WVJ589882:WVJ589887 WVN589882:WVN58988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589896:C589897 G589896:G589899 IX589896:IX589897 JB589896:JB589899 ST589896:ST589897 SX589896:SX589899 ACP589896:ACP589897 ACT589896:ACT589899 AML589896:AML589897 AMP589896:AMP589899 AWH589896:AWH589897 AWL589896:AWL589899 BGD589896:BGD589897 BGH589896:BGH589899 BPZ589896:BPZ589897 BQD589896:BQD589899 BZV589896:BZV589897 BZZ589896:BZZ589899 CJR589896:CJR589897 CJV589896:CJV589899 CTN589896:CTN589897 CTR589896:CTR589899 DDJ589896:DDJ589897 DDN589896:DDN589899 DNF589896:DNF589897 DNJ589896:DNJ589899 DXB589896:DXB589897 DXF589896:DXF589899 EGX589896:EGX589897 EHB589896:EHB589899 EQT589896:EQT589897 EQX589896:EQX589899 FAP589896:FAP589897 FAT589896:FAT589899 FKL589896:FKL589897 FKP589896:FKP589899 FUH589896:FUH589897 FUL589896:FUL589899 GED589896:GED589897 GEH589896:GEH589899 GNZ589896:GNZ589897 GOD589896:GOD589899 GXV589896:GXV589897 GXZ589896:GXZ589899 HHR589896:HHR589897 HHV589896:HHV589899 HRN589896:HRN589897 HRR589896:HRR589899 IBJ589896:IBJ589897 IBN589896:IBN589899 ILF589896:ILF589897 ILJ589896:ILJ589899 IVB589896:IVB589897 IVF589896:IVF589899 JEX589896:JEX589897 JFB589896:JFB589899 JOT589896:JOT589897 JOX589896:JOX589899 JYP589896:JYP589897 JYT589896:JYT589899 KIL589896:KIL589897 KIP589896:KIP589899 KSH589896:KSH589897 KSL589896:KSL589899 LCD589896:LCD589897 LCH589896:LCH589899 LLZ589896:LLZ589897 LMD589896:LMD589899 LVV589896:LVV589897 LVZ589896:LVZ589899 MFR589896:MFR589897 MFV589896:MFV589899 MPN589896:MPN589897 MPR589896:MPR589899 MZJ589896:MZJ589897 MZN589896:MZN589899 NJF589896:NJF589897 NJJ589896:NJJ589899 NTB589896:NTB589897 NTF589896:NTF589899 OCX589896:OCX589897 ODB589896:ODB589899 OMT589896:OMT589897 OMX589896:OMX589899 OWP589896:OWP589897 OWT589896:OWT589899 PGL589896:PGL589897 PGP589896:PGP589899 PQH589896:PQH589897 PQL589896:PQL589899 QAD589896:QAD589897 QAH589896:QAH589899 QJZ589896:QJZ589897 QKD589896:QKD589899 QTV589896:QTV589897 QTZ589896:QTZ589899 RDR589896:RDR589897 RDV589896:RDV589899 RNN589896:RNN589897 RNR589896:RNR589899 RXJ589896:RXJ589897 RXN589896:RXN589899 SHF589896:SHF589897 SHJ589896:SHJ589899 SRB589896:SRB589897 SRF589896:SRF589899 TAX589896:TAX589897 TBB589896:TBB589899 TKT589896:TKT589897 TKX589896:TKX589899 TUP589896:TUP589897 TUT589896:TUT589899 UEL589896:UEL589897 UEP589896:UEP589899 UOH589896:UOH589897 UOL589896:UOL589899 UYD589896:UYD589897 UYH589896:UYH589899 VHZ589896:VHZ589897 VID589896:VID589899 VRV589896:VRV589897 VRZ589896:VRZ589899 WBR589896:WBR589897 WBV589896:WBV589899 WLN589896:WLN589897 WLR589896:WLR589899 WVJ589896:WVJ589897 WVN589896:WVN589899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362:C655378 G655362:G655385 IX655362:IX655378 JB655362:JB655385 ST655362:ST655378 SX655362:SX655385 ACP655362:ACP655378 ACT655362:ACT655385 AML655362:AML655378 AMP655362:AMP655385 AWH655362:AWH655378 AWL655362:AWL655385 BGD655362:BGD655378 BGH655362:BGH655385 BPZ655362:BPZ655378 BQD655362:BQD655385 BZV655362:BZV655378 BZZ655362:BZZ655385 CJR655362:CJR655378 CJV655362:CJV655385 CTN655362:CTN655378 CTR655362:CTR655385 DDJ655362:DDJ655378 DDN655362:DDN655385 DNF655362:DNF655378 DNJ655362:DNJ655385 DXB655362:DXB655378 DXF655362:DXF655385 EGX655362:EGX655378 EHB655362:EHB655385 EQT655362:EQT655378 EQX655362:EQX655385 FAP655362:FAP655378 FAT655362:FAT655385 FKL655362:FKL655378 FKP655362:FKP655385 FUH655362:FUH655378 FUL655362:FUL655385 GED655362:GED655378 GEH655362:GEH655385 GNZ655362:GNZ655378 GOD655362:GOD655385 GXV655362:GXV655378 GXZ655362:GXZ655385 HHR655362:HHR655378 HHV655362:HHV655385 HRN655362:HRN655378 HRR655362:HRR655385 IBJ655362:IBJ655378 IBN655362:IBN655385 ILF655362:ILF655378 ILJ655362:ILJ655385 IVB655362:IVB655378 IVF655362:IVF655385 JEX655362:JEX655378 JFB655362:JFB655385 JOT655362:JOT655378 JOX655362:JOX655385 JYP655362:JYP655378 JYT655362:JYT655385 KIL655362:KIL655378 KIP655362:KIP655385 KSH655362:KSH655378 KSL655362:KSL655385 LCD655362:LCD655378 LCH655362:LCH655385 LLZ655362:LLZ655378 LMD655362:LMD655385 LVV655362:LVV655378 LVZ655362:LVZ655385 MFR655362:MFR655378 MFV655362:MFV655385 MPN655362:MPN655378 MPR655362:MPR655385 MZJ655362:MZJ655378 MZN655362:MZN655385 NJF655362:NJF655378 NJJ655362:NJJ655385 NTB655362:NTB655378 NTF655362:NTF655385 OCX655362:OCX655378 ODB655362:ODB655385 OMT655362:OMT655378 OMX655362:OMX655385 OWP655362:OWP655378 OWT655362:OWT655385 PGL655362:PGL655378 PGP655362:PGP655385 PQH655362:PQH655378 PQL655362:PQL655385 QAD655362:QAD655378 QAH655362:QAH655385 QJZ655362:QJZ655378 QKD655362:QKD655385 QTV655362:QTV655378 QTZ655362:QTZ655385 RDR655362:RDR655378 RDV655362:RDV655385 RNN655362:RNN655378 RNR655362:RNR655385 RXJ655362:RXJ655378 RXN655362:RXN655385 SHF655362:SHF655378 SHJ655362:SHJ655385 SRB655362:SRB655378 SRF655362:SRF655385 TAX655362:TAX655378 TBB655362:TBB655385 TKT655362:TKT655378 TKX655362:TKX655385 TUP655362:TUP655378 TUT655362:TUT655385 UEL655362:UEL655378 UEP655362:UEP655385 UOH655362:UOH655378 UOL655362:UOL655385 UYD655362:UYD655378 UYH655362:UYH655385 VHZ655362:VHZ655378 VID655362:VID655385 VRV655362:VRV655378 VRZ655362:VRZ655385 WBR655362:WBR655378 WBV655362:WBV655385 WLN655362:WLN655378 WLR655362:WLR655385 WVJ655362:WVJ655378 WVN655362:WVN655385">
      <formula1>0</formula1>
      <formula2>999999999999</formula2>
    </dataValidation>
    <dataValidation type="whole" allowBlank="1" showInputMessage="1" showErrorMessage="1" errorTitle="ERRORE NEL DATO IMMESSO" error="INSERIRE SOLO NUMERI INTERI" sqref="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655418:C655423 G655418:G655421 IX655418:IX655423 JB655418:JB655421 ST655418:ST655423 SX655418:SX655421 ACP655418:ACP655423 ACT655418:ACT655421 AML655418:AML655423 AMP655418:AMP655421 AWH655418:AWH655423 AWL655418:AWL655421 BGD655418:BGD655423 BGH655418:BGH655421 BPZ655418:BPZ655423 BQD655418:BQD655421 BZV655418:BZV655423 BZZ655418:BZZ655421 CJR655418:CJR655423 CJV655418:CJV655421 CTN655418:CTN655423 CTR655418:CTR655421 DDJ655418:DDJ655423 DDN655418:DDN655421 DNF655418:DNF655423 DNJ655418:DNJ655421 DXB655418:DXB655423 DXF655418:DXF655421 EGX655418:EGX655423 EHB655418:EHB655421 EQT655418:EQT655423 EQX655418:EQX655421 FAP655418:FAP655423 FAT655418:FAT655421 FKL655418:FKL655423 FKP655418:FKP655421 FUH655418:FUH655423 FUL655418:FUL655421 GED655418:GED655423 GEH655418:GEH655421 GNZ655418:GNZ655423 GOD655418:GOD655421 GXV655418:GXV655423 GXZ655418:GXZ655421 HHR655418:HHR655423 HHV655418:HHV655421 HRN655418:HRN655423 HRR655418:HRR655421 IBJ655418:IBJ655423 IBN655418:IBN655421 ILF655418:ILF655423 ILJ655418:ILJ655421 IVB655418:IVB655423 IVF655418:IVF655421 JEX655418:JEX655423 JFB655418:JFB655421 JOT655418:JOT655423 JOX655418:JOX655421 JYP655418:JYP655423 JYT655418:JYT655421 KIL655418:KIL655423 KIP655418:KIP655421 KSH655418:KSH655423 KSL655418:KSL655421 LCD655418:LCD655423 LCH655418:LCH655421 LLZ655418:LLZ655423 LMD655418:LMD655421 LVV655418:LVV655423 LVZ655418:LVZ655421 MFR655418:MFR655423 MFV655418:MFV655421 MPN655418:MPN655423 MPR655418:MPR655421 MZJ655418:MZJ655423 MZN655418:MZN655421 NJF655418:NJF655423 NJJ655418:NJJ655421 NTB655418:NTB655423 NTF655418:NTF655421 OCX655418:OCX655423 ODB655418:ODB655421 OMT655418:OMT655423 OMX655418:OMX655421 OWP655418:OWP655423 OWT655418:OWT655421 PGL655418:PGL655423 PGP655418:PGP655421 PQH655418:PQH655423 PQL655418:PQL655421 QAD655418:QAD655423 QAH655418:QAH655421 QJZ655418:QJZ655423 QKD655418:QKD655421 QTV655418:QTV655423 QTZ655418:QTZ655421 RDR655418:RDR655423 RDV655418:RDV655421 RNN655418:RNN655423 RNR655418:RNR655421 RXJ655418:RXJ655423 RXN655418:RXN655421 SHF655418:SHF655423 SHJ655418:SHJ655421 SRB655418:SRB655423 SRF655418:SRF655421 TAX655418:TAX655423 TBB655418:TBB655421 TKT655418:TKT655423 TKX655418:TKX655421 TUP655418:TUP655423 TUT655418:TUT655421 UEL655418:UEL655423 UEP655418:UEP655421 UOH655418:UOH655423 UOL655418:UOL655421 UYD655418:UYD655423 UYH655418:UYH655421 VHZ655418:VHZ655423 VID655418:VID655421 VRV655418:VRV655423 VRZ655418:VRZ655421 WBR655418:WBR655423 WBV655418:WBV655421 WLN655418:WLN655423 WLR655418:WLR655421 WVJ655418:WVJ655423 WVN655418:WVN65542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655432:C655433 G655432:G655435 IX655432:IX655433 JB655432:JB655435 ST655432:ST655433 SX655432:SX655435 ACP655432:ACP655433 ACT655432:ACT655435 AML655432:AML655433 AMP655432:AMP655435 AWH655432:AWH655433 AWL655432:AWL655435 BGD655432:BGD655433 BGH655432:BGH655435 BPZ655432:BPZ655433 BQD655432:BQD655435 BZV655432:BZV655433 BZZ655432:BZZ655435 CJR655432:CJR655433 CJV655432:CJV655435 CTN655432:CTN655433 CTR655432:CTR655435 DDJ655432:DDJ655433 DDN655432:DDN655435 DNF655432:DNF655433 DNJ655432:DNJ655435 DXB655432:DXB655433 DXF655432:DXF655435 EGX655432:EGX655433 EHB655432:EHB655435 EQT655432:EQT655433 EQX655432:EQX655435 FAP655432:FAP655433 FAT655432:FAT655435 FKL655432:FKL655433 FKP655432:FKP655435 FUH655432:FUH655433 FUL655432:FUL655435 GED655432:GED655433 GEH655432:GEH655435 GNZ655432:GNZ655433 GOD655432:GOD655435 GXV655432:GXV655433 GXZ655432:GXZ655435 HHR655432:HHR655433 HHV655432:HHV655435 HRN655432:HRN655433 HRR655432:HRR655435 IBJ655432:IBJ655433 IBN655432:IBN655435 ILF655432:ILF655433 ILJ655432:ILJ655435 IVB655432:IVB655433 IVF655432:IVF655435 JEX655432:JEX655433 JFB655432:JFB655435 JOT655432:JOT655433 JOX655432:JOX655435 JYP655432:JYP655433 JYT655432:JYT655435 KIL655432:KIL655433 KIP655432:KIP655435 KSH655432:KSH655433 KSL655432:KSL655435 LCD655432:LCD655433 LCH655432:LCH655435 LLZ655432:LLZ655433 LMD655432:LMD655435 LVV655432:LVV655433 LVZ655432:LVZ655435 MFR655432:MFR655433 MFV655432:MFV655435 MPN655432:MPN655433 MPR655432:MPR655435 MZJ655432:MZJ655433 MZN655432:MZN655435 NJF655432:NJF655433 NJJ655432:NJJ655435 NTB655432:NTB655433 NTF655432:NTF655435 OCX655432:OCX655433 ODB655432:ODB655435 OMT655432:OMT655433 OMX655432:OMX655435 OWP655432:OWP655433 OWT655432:OWT655435 PGL655432:PGL655433 PGP655432:PGP655435 PQH655432:PQH655433 PQL655432:PQL655435 QAD655432:QAD655433 QAH655432:QAH655435 QJZ655432:QJZ655433 QKD655432:QKD655435 QTV655432:QTV655433 QTZ655432:QTZ655435 RDR655432:RDR655433 RDV655432:RDV655435 RNN655432:RNN655433 RNR655432:RNR655435 RXJ655432:RXJ655433 RXN655432:RXN655435 SHF655432:SHF655433 SHJ655432:SHJ655435 SRB655432:SRB655433 SRF655432:SRF655435 TAX655432:TAX655433 TBB655432:TBB655435 TKT655432:TKT655433 TKX655432:TKX655435 TUP655432:TUP655433 TUT655432:TUT655435 UEL655432:UEL655433 UEP655432:UEP655435 UOH655432:UOH655433 UOL655432:UOL655435 UYD655432:UYD655433 UYH655432:UYH655435 VHZ655432:VHZ655433 VID655432:VID655435 VRV655432:VRV655433 VRZ655432:VRZ655435 WBR655432:WBR655433 WBV655432:WBV655435 WLN655432:WLN655433 WLR655432:WLR655435 WVJ655432:WVJ655433 WVN655432:WVN655435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898:C720914 G720898:G720921 IX720898:IX720914 JB720898:JB720921 ST720898:ST720914 SX720898:SX720921 ACP720898:ACP720914 ACT720898:ACT720921 AML720898:AML720914 AMP720898:AMP720921 AWH720898:AWH720914 AWL720898:AWL720921 BGD720898:BGD720914 BGH720898:BGH720921 BPZ720898:BPZ720914 BQD720898:BQD720921 BZV720898:BZV720914 BZZ720898:BZZ720921 CJR720898:CJR720914 CJV720898:CJV720921 CTN720898:CTN720914 CTR720898:CTR720921 DDJ720898:DDJ720914 DDN720898:DDN720921 DNF720898:DNF720914 DNJ720898:DNJ720921 DXB720898:DXB720914 DXF720898:DXF720921 EGX720898:EGX720914 EHB720898:EHB720921 EQT720898:EQT720914 EQX720898:EQX720921 FAP720898:FAP720914 FAT720898:FAT720921 FKL720898:FKL720914 FKP720898:FKP720921 FUH720898:FUH720914 FUL720898:FUL720921 GED720898:GED720914 GEH720898:GEH720921 GNZ720898:GNZ720914 GOD720898:GOD720921 GXV720898:GXV720914 GXZ720898:GXZ720921 HHR720898:HHR720914 HHV720898:HHV720921 HRN720898:HRN720914 HRR720898:HRR720921 IBJ720898:IBJ720914 IBN720898:IBN720921 ILF720898:ILF720914 ILJ720898:ILJ720921 IVB720898:IVB720914 IVF720898:IVF720921 JEX720898:JEX720914 JFB720898:JFB720921 JOT720898:JOT720914 JOX720898:JOX720921 JYP720898:JYP720914 JYT720898:JYT720921 KIL720898:KIL720914 KIP720898:KIP720921 KSH720898:KSH720914 KSL720898:KSL720921 LCD720898:LCD720914 LCH720898:LCH720921 LLZ720898:LLZ720914 LMD720898:LMD720921 LVV720898:LVV720914 LVZ720898:LVZ720921 MFR720898:MFR720914 MFV720898:MFV720921 MPN720898:MPN720914 MPR720898:MPR720921 MZJ720898:MZJ720914 MZN720898:MZN720921 NJF720898:NJF720914 NJJ720898:NJJ720921 NTB720898:NTB720914 NTF720898:NTF720921 OCX720898:OCX720914 ODB720898:ODB720921 OMT720898:OMT720914 OMX720898:OMX720921 OWP720898:OWP720914 OWT720898:OWT720921 PGL720898:PGL720914 PGP720898:PGP720921 PQH720898:PQH720914 PQL720898:PQL720921 QAD720898:QAD720914 QAH720898:QAH720921 QJZ720898:QJZ720914 QKD720898:QKD720921 QTV720898:QTV720914 QTZ720898:QTZ720921 RDR720898:RDR720914 RDV720898:RDV720921 RNN720898:RNN720914 RNR720898:RNR720921 RXJ720898:RXJ720914 RXN720898:RXN720921 SHF720898:SHF720914 SHJ720898:SHJ720921 SRB720898:SRB720914 SRF720898:SRF720921 TAX720898:TAX720914 TBB720898:TBB720921 TKT720898:TKT720914 TKX720898:TKX720921 TUP720898:TUP720914 TUT720898:TUT720921 UEL720898:UEL720914 UEP720898:UEP720921 UOH720898:UOH720914 UOL720898:UOL720921 UYD720898:UYD720914 UYH720898:UYH720921 VHZ720898:VHZ720914 VID720898:VID720921 VRV720898:VRV720914 VRZ720898:VRZ720921 WBR720898:WBR720914 WBV720898:WBV720921 WLN720898:WLN720914 WLR720898:WLR720921 WVJ720898:WVJ720914 WVN720898:WVN720921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20954:C720959 G720954:G720957 IX720954:IX720959 JB720954:JB720957 ST720954:ST720959 SX720954:SX720957 ACP720954:ACP720959 ACT720954:ACT720957 AML720954:AML720959 AMP720954:AMP720957 AWH720954:AWH720959 AWL720954:AWL720957 BGD720954:BGD720959 BGH720954:BGH720957 BPZ720954:BPZ720959 BQD720954:BQD720957 BZV720954:BZV720959 BZZ720954:BZZ720957 CJR720954:CJR720959 CJV720954:CJV720957 CTN720954:CTN720959 CTR720954:CTR720957 DDJ720954:DDJ720959 DDN720954:DDN720957 DNF720954:DNF720959 DNJ720954:DNJ720957 DXB720954:DXB720959 DXF720954:DXF720957 EGX720954:EGX720959 EHB720954:EHB720957 EQT720954:EQT720959 EQX720954:EQX720957 FAP720954:FAP720959 FAT720954:FAT720957 FKL720954:FKL720959 FKP720954:FKP720957 FUH720954:FUH720959 FUL720954:FUL720957 GED720954:GED720959 GEH720954:GEH720957 GNZ720954:GNZ720959 GOD720954:GOD720957 GXV720954:GXV720959 GXZ720954:GXZ720957 HHR720954:HHR720959 HHV720954:HHV720957 HRN720954:HRN720959 HRR720954:HRR720957 IBJ720954:IBJ720959 IBN720954:IBN720957 ILF720954:ILF720959 ILJ720954:ILJ720957 IVB720954:IVB720959 IVF720954:IVF720957 JEX720954:JEX720959 JFB720954:JFB720957 JOT720954:JOT720959 JOX720954:JOX720957 JYP720954:JYP720959 JYT720954:JYT720957 KIL720954:KIL720959 KIP720954:KIP720957 KSH720954:KSH720959 KSL720954:KSL720957 LCD720954:LCD720959 LCH720954:LCH720957 LLZ720954:LLZ720959 LMD720954:LMD720957 LVV720954:LVV720959 LVZ720954:LVZ720957 MFR720954:MFR720959 MFV720954:MFV720957 MPN720954:MPN720959 MPR720954:MPR720957 MZJ720954:MZJ720959 MZN720954:MZN720957 NJF720954:NJF720959 NJJ720954:NJJ720957 NTB720954:NTB720959 NTF720954:NTF720957 OCX720954:OCX720959 ODB720954:ODB720957 OMT720954:OMT720959 OMX720954:OMX720957 OWP720954:OWP720959 OWT720954:OWT720957 PGL720954:PGL720959 PGP720954:PGP720957 PQH720954:PQH720959 PQL720954:PQL720957 QAD720954:QAD720959 QAH720954:QAH720957 QJZ720954:QJZ720959 QKD720954:QKD720957 QTV720954:QTV720959 QTZ720954:QTZ720957 RDR720954:RDR720959 RDV720954:RDV720957 RNN720954:RNN720959 RNR720954:RNR720957 RXJ720954:RXJ720959 RXN720954:RXN720957 SHF720954:SHF720959 SHJ720954:SHJ720957 SRB720954:SRB720959 SRF720954:SRF720957 TAX720954:TAX720959 TBB720954:TBB720957 TKT720954:TKT720959 TKX720954:TKX720957 TUP720954:TUP720959 TUT720954:TUT720957 UEL720954:UEL720959 UEP720954:UEP720957 UOH720954:UOH720959 UOL720954:UOL720957 UYD720954:UYD720959 UYH720954:UYH720957 VHZ720954:VHZ720959 VID720954:VID720957 VRV720954:VRV720959 VRZ720954:VRZ720957 WBR720954:WBR720959 WBV720954:WBV720957 WLN720954:WLN720959 WLR720954:WLR720957 WVJ720954:WVJ720959 WVN720954:WVN72095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formula1>0</formula1>
      <formula2>999999999999</formula2>
    </dataValidation>
    <dataValidation type="whole" allowBlank="1" showInputMessage="1" showErrorMessage="1" errorTitle="ERRORE NEL DATO IMMESSO" error="INSERIRE SOLO NUMERI INTERI" sqref="C720968:C720969 G720968:G720971 IX720968:IX720969 JB720968:JB720971 ST720968:ST720969 SX720968:SX720971 ACP720968:ACP720969 ACT720968:ACT720971 AML720968:AML720969 AMP720968:AMP720971 AWH720968:AWH720969 AWL720968:AWL720971 BGD720968:BGD720969 BGH720968:BGH720971 BPZ720968:BPZ720969 BQD720968:BQD720971 BZV720968:BZV720969 BZZ720968:BZZ720971 CJR720968:CJR720969 CJV720968:CJV720971 CTN720968:CTN720969 CTR720968:CTR720971 DDJ720968:DDJ720969 DDN720968:DDN720971 DNF720968:DNF720969 DNJ720968:DNJ720971 DXB720968:DXB720969 DXF720968:DXF720971 EGX720968:EGX720969 EHB720968:EHB720971 EQT720968:EQT720969 EQX720968:EQX720971 FAP720968:FAP720969 FAT720968:FAT720971 FKL720968:FKL720969 FKP720968:FKP720971 FUH720968:FUH720969 FUL720968:FUL720971 GED720968:GED720969 GEH720968:GEH720971 GNZ720968:GNZ720969 GOD720968:GOD720971 GXV720968:GXV720969 GXZ720968:GXZ720971 HHR720968:HHR720969 HHV720968:HHV720971 HRN720968:HRN720969 HRR720968:HRR720971 IBJ720968:IBJ720969 IBN720968:IBN720971 ILF720968:ILF720969 ILJ720968:ILJ720971 IVB720968:IVB720969 IVF720968:IVF720971 JEX720968:JEX720969 JFB720968:JFB720971 JOT720968:JOT720969 JOX720968:JOX720971 JYP720968:JYP720969 JYT720968:JYT720971 KIL720968:KIL720969 KIP720968:KIP720971 KSH720968:KSH720969 KSL720968:KSL720971 LCD720968:LCD720969 LCH720968:LCH720971 LLZ720968:LLZ720969 LMD720968:LMD720971 LVV720968:LVV720969 LVZ720968:LVZ720971 MFR720968:MFR720969 MFV720968:MFV720971 MPN720968:MPN720969 MPR720968:MPR720971 MZJ720968:MZJ720969 MZN720968:MZN720971 NJF720968:NJF720969 NJJ720968:NJJ720971 NTB720968:NTB720969 NTF720968:NTF720971 OCX720968:OCX720969 ODB720968:ODB720971 OMT720968:OMT720969 OMX720968:OMX720971 OWP720968:OWP720969 OWT720968:OWT720971 PGL720968:PGL720969 PGP720968:PGP720971 PQH720968:PQH720969 PQL720968:PQL720971 QAD720968:QAD720969 QAH720968:QAH720971 QJZ720968:QJZ720969 QKD720968:QKD720971 QTV720968:QTV720969 QTZ720968:QTZ720971 RDR720968:RDR720969 RDV720968:RDV720971 RNN720968:RNN720969 RNR720968:RNR720971 RXJ720968:RXJ720969 RXN720968:RXN720971 SHF720968:SHF720969 SHJ720968:SHJ720971 SRB720968:SRB720969 SRF720968:SRF720971 TAX720968:TAX720969 TBB720968:TBB720971 TKT720968:TKT720969 TKX720968:TKX720971 TUP720968:TUP720969 TUT720968:TUT720971 UEL720968:UEL720969 UEP720968:UEP720971 UOH720968:UOH720969 UOL720968:UOL720971 UYD720968:UYD720969 UYH720968:UYH720971 VHZ720968:VHZ720969 VID720968:VID720971 VRV720968:VRV720969 VRZ720968:VRZ720971 WBR720968:WBR720969 WBV720968:WBV720971 WLN720968:WLN720969 WLR720968:WLR720971 WVJ720968:WVJ720969 WVN720968:WVN720971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434:C786450 G786434:G786457 IX786434:IX786450 JB786434:JB786457 ST786434:ST786450 SX786434:SX786457 ACP786434:ACP786450 ACT786434:ACT786457 AML786434:AML786450 AMP786434:AMP786457 AWH786434:AWH786450 AWL786434:AWL786457 BGD786434:BGD786450 BGH786434:BGH786457 BPZ786434:BPZ786450 BQD786434:BQD786457 BZV786434:BZV786450 BZZ786434:BZZ786457 CJR786434:CJR786450 CJV786434:CJV786457 CTN786434:CTN786450 CTR786434:CTR786457 DDJ786434:DDJ786450 DDN786434:DDN786457 DNF786434:DNF786450 DNJ786434:DNJ786457 DXB786434:DXB786450 DXF786434:DXF786457 EGX786434:EGX786450 EHB786434:EHB786457 EQT786434:EQT786450 EQX786434:EQX786457 FAP786434:FAP786450 FAT786434:FAT786457 FKL786434:FKL786450 FKP786434:FKP786457 FUH786434:FUH786450 FUL786434:FUL786457 GED786434:GED786450 GEH786434:GEH786457 GNZ786434:GNZ786450 GOD786434:GOD786457 GXV786434:GXV786450 GXZ786434:GXZ786457 HHR786434:HHR786450 HHV786434:HHV786457 HRN786434:HRN786450 HRR786434:HRR786457 IBJ786434:IBJ786450 IBN786434:IBN786457 ILF786434:ILF786450 ILJ786434:ILJ786457 IVB786434:IVB786450 IVF786434:IVF786457 JEX786434:JEX786450 JFB786434:JFB786457 JOT786434:JOT786450 JOX786434:JOX786457 JYP786434:JYP786450 JYT786434:JYT786457 KIL786434:KIL786450 KIP786434:KIP786457 KSH786434:KSH786450 KSL786434:KSL786457 LCD786434:LCD786450 LCH786434:LCH786457 LLZ786434:LLZ786450 LMD786434:LMD786457 LVV786434:LVV786450 LVZ786434:LVZ786457 MFR786434:MFR786450 MFV786434:MFV786457 MPN786434:MPN786450 MPR786434:MPR786457 MZJ786434:MZJ786450 MZN786434:MZN786457 NJF786434:NJF786450 NJJ786434:NJJ786457 NTB786434:NTB786450 NTF786434:NTF786457 OCX786434:OCX786450 ODB786434:ODB786457 OMT786434:OMT786450 OMX786434:OMX786457 OWP786434:OWP786450 OWT786434:OWT786457 PGL786434:PGL786450 PGP786434:PGP786457 PQH786434:PQH786450 PQL786434:PQL786457 QAD786434:QAD786450 QAH786434:QAH786457 QJZ786434:QJZ786450 QKD786434:QKD786457 QTV786434:QTV786450 QTZ786434:QTZ786457 RDR786434:RDR786450 RDV786434:RDV786457 RNN786434:RNN786450 RNR786434:RNR786457 RXJ786434:RXJ786450 RXN786434:RXN786457 SHF786434:SHF786450 SHJ786434:SHJ786457 SRB786434:SRB786450 SRF786434:SRF786457 TAX786434:TAX786450 TBB786434:TBB786457 TKT786434:TKT786450 TKX786434:TKX786457 TUP786434:TUP786450 TUT786434:TUT786457 UEL786434:UEL786450 UEP786434:UEP786457 UOH786434:UOH786450 UOL786434:UOL786457 UYD786434:UYD786450 UYH786434:UYH786457 VHZ786434:VHZ786450 VID786434:VID786457 VRV786434:VRV786450 VRZ786434:VRZ786457 WBR786434:WBR786450 WBV786434:WBV786457 WLN786434:WLN786450 WLR786434:WLR786457 WVJ786434:WVJ786450 WVN786434:WVN786457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786490:C786495 G786490:G786493 IX786490:IX786495 JB786490:JB786493 ST786490:ST786495 SX786490:SX786493 ACP786490:ACP786495 ACT786490:ACT786493 AML786490:AML786495 AMP786490:AMP786493 AWH786490:AWH786495 AWL786490:AWL786493 BGD786490:BGD786495 BGH786490:BGH786493 BPZ786490:BPZ786495 BQD786490:BQD786493 BZV786490:BZV786495 BZZ786490:BZZ786493 CJR786490:CJR786495 CJV786490:CJV786493 CTN786490:CTN786495 CTR786490:CTR786493 DDJ786490:DDJ786495 DDN786490:DDN786493 DNF786490:DNF786495 DNJ786490:DNJ786493 DXB786490:DXB786495 DXF786490:DXF786493 EGX786490:EGX786495 EHB786490:EHB786493 EQT786490:EQT786495 EQX786490:EQX786493 FAP786490:FAP786495 FAT786490:FAT786493 FKL786490:FKL786495 FKP786490:FKP786493 FUH786490:FUH786495 FUL786490:FUL786493 GED786490:GED786495 GEH786490:GEH786493 GNZ786490:GNZ786495 GOD786490:GOD786493 GXV786490:GXV786495 GXZ786490:GXZ786493 HHR786490:HHR786495 HHV786490:HHV786493 HRN786490:HRN786495 HRR786490:HRR786493 IBJ786490:IBJ786495 IBN786490:IBN786493 ILF786490:ILF786495 ILJ786490:ILJ786493 IVB786490:IVB786495 IVF786490:IVF786493 JEX786490:JEX786495 JFB786490:JFB786493 JOT786490:JOT786495 JOX786490:JOX786493 JYP786490:JYP786495 JYT786490:JYT786493 KIL786490:KIL786495 KIP786490:KIP786493 KSH786490:KSH786495 KSL786490:KSL786493 LCD786490:LCD786495 LCH786490:LCH786493 LLZ786490:LLZ786495 LMD786490:LMD786493 LVV786490:LVV786495 LVZ786490:LVZ786493 MFR786490:MFR786495 MFV786490:MFV786493 MPN786490:MPN786495 MPR786490:MPR786493 MZJ786490:MZJ786495 MZN786490:MZN786493 NJF786490:NJF786495 NJJ786490:NJJ786493 NTB786490:NTB786495 NTF786490:NTF786493 OCX786490:OCX786495 ODB786490:ODB786493 OMT786490:OMT786495 OMX786490:OMX786493 OWP786490:OWP786495 OWT786490:OWT786493 PGL786490:PGL786495 PGP786490:PGP786493 PQH786490:PQH786495 PQL786490:PQL786493 QAD786490:QAD786495 QAH786490:QAH786493 QJZ786490:QJZ786495 QKD786490:QKD786493 QTV786490:QTV786495 QTZ786490:QTZ786493 RDR786490:RDR786495 RDV786490:RDV786493 RNN786490:RNN786495 RNR786490:RNR786493 RXJ786490:RXJ786495 RXN786490:RXN786493 SHF786490:SHF786495 SHJ786490:SHJ786493 SRB786490:SRB786495 SRF786490:SRF786493 TAX786490:TAX786495 TBB786490:TBB786493 TKT786490:TKT786495 TKX786490:TKX786493 TUP786490:TUP786495 TUT786490:TUT786493 UEL786490:UEL786495 UEP786490:UEP786493 UOH786490:UOH786495 UOL786490:UOL786493 UYD786490:UYD786495 UYH786490:UYH786493 VHZ786490:VHZ786495 VID786490:VID786493 VRV786490:VRV786495 VRZ786490:VRZ786493 WBR786490:WBR786495 WBV786490:WBV786493 WLN786490:WLN786495 WLR786490:WLR786493 WVJ786490:WVJ786495 WVN786490:WVN78649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786504:C786505 G786504:G786507 IX786504:IX786505 JB786504:JB786507 ST786504:ST786505 SX786504:SX786507 ACP786504:ACP786505 ACT786504:ACT786507 AML786504:AML786505 AMP786504:AMP786507 AWH786504:AWH786505 AWL786504:AWL786507 BGD786504:BGD786505 BGH786504:BGH786507 BPZ786504:BPZ786505 BQD786504:BQD786507 BZV786504:BZV786505 BZZ786504:BZZ786507 CJR786504:CJR786505 CJV786504:CJV786507 CTN786504:CTN786505 CTR786504:CTR786507 DDJ786504:DDJ786505 DDN786504:DDN786507 DNF786504:DNF786505 DNJ786504:DNJ786507 DXB786504:DXB786505 DXF786504:DXF786507 EGX786504:EGX786505 EHB786504:EHB786507 EQT786504:EQT786505 EQX786504:EQX786507 FAP786504:FAP786505 FAT786504:FAT786507 FKL786504:FKL786505 FKP786504:FKP786507 FUH786504:FUH786505 FUL786504:FUL786507 GED786504:GED786505 GEH786504:GEH786507 GNZ786504:GNZ786505 GOD786504:GOD786507 GXV786504:GXV786505 GXZ786504:GXZ786507 HHR786504:HHR786505 HHV786504:HHV786507 HRN786504:HRN786505 HRR786504:HRR786507 IBJ786504:IBJ786505 IBN786504:IBN786507 ILF786504:ILF786505 ILJ786504:ILJ786507 IVB786504:IVB786505 IVF786504:IVF786507 JEX786504:JEX786505 JFB786504:JFB786507 JOT786504:JOT786505 JOX786504:JOX786507 JYP786504:JYP786505 JYT786504:JYT786507 KIL786504:KIL786505 KIP786504:KIP786507 KSH786504:KSH786505 KSL786504:KSL786507 LCD786504:LCD786505 LCH786504:LCH786507 LLZ786504:LLZ786505 LMD786504:LMD786507 LVV786504:LVV786505 LVZ786504:LVZ786507 MFR786504:MFR786505 MFV786504:MFV786507 MPN786504:MPN786505 MPR786504:MPR786507 MZJ786504:MZJ786505 MZN786504:MZN786507 NJF786504:NJF786505 NJJ786504:NJJ786507 NTB786504:NTB786505 NTF786504:NTF786507 OCX786504:OCX786505 ODB786504:ODB786507 OMT786504:OMT786505 OMX786504:OMX786507 OWP786504:OWP786505 OWT786504:OWT786507 PGL786504:PGL786505 PGP786504:PGP786507 PQH786504:PQH786505 PQL786504:PQL786507 QAD786504:QAD786505 QAH786504:QAH786507 QJZ786504:QJZ786505 QKD786504:QKD786507 QTV786504:QTV786505 QTZ786504:QTZ786507 RDR786504:RDR786505 RDV786504:RDV786507 RNN786504:RNN786505 RNR786504:RNR786507 RXJ786504:RXJ786505 RXN786504:RXN786507 SHF786504:SHF786505 SHJ786504:SHJ786507 SRB786504:SRB786505 SRF786504:SRF786507 TAX786504:TAX786505 TBB786504:TBB786507 TKT786504:TKT786505 TKX786504:TKX786507 TUP786504:TUP786505 TUT786504:TUT786507 UEL786504:UEL786505 UEP786504:UEP786507 UOH786504:UOH786505 UOL786504:UOL786507 UYD786504:UYD786505 UYH786504:UYH786507 VHZ786504:VHZ786505 VID786504:VID786507 VRV786504:VRV786505 VRZ786504:VRZ786507 WBR786504:WBR786505 WBV786504:WBV786507 WLN786504:WLN786505 WLR786504:WLR786507 WVJ786504:WVJ786505 WVN786504:WVN786507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1970:C851986 G851970:G851993 IX851970:IX851986 JB851970:JB851993 ST851970:ST851986 SX851970:SX851993 ACP851970:ACP851986 ACT851970:ACT851993 AML851970:AML851986 AMP851970:AMP851993 AWH851970:AWH851986 AWL851970:AWL851993 BGD851970:BGD851986 BGH851970:BGH851993 BPZ851970:BPZ851986 BQD851970:BQD851993 BZV851970:BZV851986 BZZ851970:BZZ851993 CJR851970:CJR851986 CJV851970:CJV851993 CTN851970:CTN851986 CTR851970:CTR851993 DDJ851970:DDJ851986 DDN851970:DDN851993 DNF851970:DNF851986 DNJ851970:DNJ851993 DXB851970:DXB851986 DXF851970:DXF851993 EGX851970:EGX851986 EHB851970:EHB851993 EQT851970:EQT851986 EQX851970:EQX851993 FAP851970:FAP851986 FAT851970:FAT851993 FKL851970:FKL851986 FKP851970:FKP851993 FUH851970:FUH851986 FUL851970:FUL851993 GED851970:GED851986 GEH851970:GEH851993 GNZ851970:GNZ851986 GOD851970:GOD851993 GXV851970:GXV851986 GXZ851970:GXZ851993 HHR851970:HHR851986 HHV851970:HHV851993 HRN851970:HRN851986 HRR851970:HRR851993 IBJ851970:IBJ851986 IBN851970:IBN851993 ILF851970:ILF851986 ILJ851970:ILJ851993 IVB851970:IVB851986 IVF851970:IVF851993 JEX851970:JEX851986 JFB851970:JFB851993 JOT851970:JOT851986 JOX851970:JOX851993 JYP851970:JYP851986 JYT851970:JYT851993 KIL851970:KIL851986 KIP851970:KIP851993 KSH851970:KSH851986 KSL851970:KSL851993">
      <formula1>0</formula1>
      <formula2>999999999999</formula2>
    </dataValidation>
    <dataValidation type="whole" allowBlank="1" showInputMessage="1" showErrorMessage="1" errorTitle="ERRORE NEL DATO IMMESSO" error="INSERIRE SOLO NUMERI INTERI" sqref="LCD851970:LCD851986 LCH851970:LCH851993 LLZ851970:LLZ851986 LMD851970:LMD851993 LVV851970:LVV851986 LVZ851970:LVZ851993 MFR851970:MFR851986 MFV851970:MFV851993 MPN851970:MPN851986 MPR851970:MPR851993 MZJ851970:MZJ851986 MZN851970:MZN851993 NJF851970:NJF851986 NJJ851970:NJJ851993 NTB851970:NTB851986 NTF851970:NTF851993 OCX851970:OCX851986 ODB851970:ODB851993 OMT851970:OMT851986 OMX851970:OMX851993 OWP851970:OWP851986 OWT851970:OWT851993 PGL851970:PGL851986 PGP851970:PGP851993 PQH851970:PQH851986 PQL851970:PQL851993 QAD851970:QAD851986 QAH851970:QAH851993 QJZ851970:QJZ851986 QKD851970:QKD851993 QTV851970:QTV851986 QTZ851970:QTZ851993 RDR851970:RDR851986 RDV851970:RDV851993 RNN851970:RNN851986 RNR851970:RNR851993 RXJ851970:RXJ851986 RXN851970:RXN851993 SHF851970:SHF851986 SHJ851970:SHJ851993 SRB851970:SRB851986 SRF851970:SRF851993 TAX851970:TAX851986 TBB851970:TBB851993 TKT851970:TKT851986 TKX851970:TKX851993 TUP851970:TUP851986 TUT851970:TUT851993 UEL851970:UEL851986 UEP851970:UEP851993 UOH851970:UOH851986 UOL851970:UOL851993 UYD851970:UYD851986 UYH851970:UYH851993 VHZ851970:VHZ851986 VID851970:VID851993 VRV851970:VRV851986 VRZ851970:VRZ851993 WBR851970:WBR851986 WBV851970:WBV851993 WLN851970:WLN851986 WLR851970:WLR851993 WVJ851970:WVJ851986 WVN851970:WVN851993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852026:C852031 G852026:G852029 IX852026:IX852031 JB852026:JB852029 ST852026:ST852031 SX852026:SX852029 ACP852026:ACP852031 ACT852026:ACT852029 AML852026:AML852031 AMP852026:AMP852029 AWH852026:AWH852031 AWL852026:AWL852029 BGD852026:BGD852031 BGH852026:BGH852029 BPZ852026:BPZ852031 BQD852026:BQD852029 BZV852026:BZV852031 BZZ852026:BZZ852029 CJR852026:CJR852031 CJV852026:CJV852029 CTN852026:CTN852031 CTR852026:CTR852029 DDJ852026:DDJ852031 DDN852026:DDN852029 DNF852026:DNF852031 DNJ852026:DNJ852029 DXB852026:DXB852031 DXF852026:DXF852029 EGX852026:EGX852031 EHB852026:EHB852029 EQT852026:EQT852031 EQX852026:EQX852029 FAP852026:FAP852031 FAT852026:FAT852029 FKL852026:FKL852031 FKP852026:FKP852029 FUH852026:FUH852031 FUL852026:FUL852029 GED852026:GED852031 GEH852026:GEH852029 GNZ852026:GNZ852031 GOD852026:GOD852029 GXV852026:GXV852031 GXZ852026:GXZ852029 HHR852026:HHR852031 HHV852026:HHV852029 HRN852026:HRN852031 HRR852026:HRR852029 IBJ852026:IBJ852031 IBN852026:IBN852029 ILF852026:ILF852031 ILJ852026:ILJ852029 IVB852026:IVB852031 IVF852026:IVF852029 JEX852026:JEX852031 JFB852026:JFB852029 JOT852026:JOT852031 JOX852026:JOX852029 JYP852026:JYP852031 JYT852026:JYT852029 KIL852026:KIL852031 KIP852026:KIP852029 KSH852026:KSH852031 KSL852026:KSL852029 LCD852026:LCD852031 LCH852026:LCH852029 LLZ852026:LLZ852031 LMD852026:LMD852029 LVV852026:LVV852031 LVZ852026:LVZ852029 MFR852026:MFR852031 MFV852026:MFV852029 MPN852026:MPN852031 MPR852026:MPR852029 MZJ852026:MZJ852031 MZN852026:MZN852029 NJF852026:NJF852031 NJJ852026:NJJ852029 NTB852026:NTB852031 NTF852026:NTF852029 OCX852026:OCX852031 ODB852026:ODB852029 OMT852026:OMT852031 OMX852026:OMX852029 OWP852026:OWP852031 OWT852026:OWT852029 PGL852026:PGL852031 PGP852026:PGP852029 PQH852026:PQH852031 PQL852026:PQL852029 QAD852026:QAD852031 QAH852026:QAH852029 QJZ852026:QJZ852031 QKD852026:QKD852029 QTV852026:QTV852031 QTZ852026:QTZ852029 RDR852026:RDR852031 RDV852026:RDV852029 RNN852026:RNN852031 RNR852026:RNR852029 RXJ852026:RXJ852031 RXN852026:RXN852029 SHF852026:SHF852031 SHJ852026:SHJ852029 SRB852026:SRB852031 SRF852026:SRF852029 TAX852026:TAX852031 TBB852026:TBB852029 TKT852026:TKT852031 TKX852026:TKX852029 TUP852026:TUP852031 TUT852026:TUT852029 UEL852026:UEL852031 UEP852026:UEP852029 UOH852026:UOH852031 UOL852026:UOL852029 UYD852026:UYD852031 UYH852026:UYH852029 VHZ852026:VHZ852031 VID852026:VID852029 VRV852026:VRV852031 VRZ852026:VRZ852029 WBR852026:WBR852031 WBV852026:WBV852029 WLN852026:WLN852031 WLR852026:WLR852029 WVJ852026:WVJ852031 WVN852026:WVN85202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852040:C852041 G852040:G852043 IX852040:IX852041 JB852040:JB852043 ST852040:ST852041 SX852040:SX852043 ACP852040:ACP852041 ACT852040:ACT852043 AML852040:AML852041 AMP852040:AMP852043 AWH852040:AWH852041 AWL852040:AWL852043 BGD852040:BGD852041 BGH852040:BGH852043 BPZ852040:BPZ852041 BQD852040:BQD852043 BZV852040:BZV852041 BZZ852040:BZZ852043 CJR852040:CJR852041 CJV852040:CJV852043 CTN852040:CTN852041 CTR852040:CTR852043 DDJ852040:DDJ852041 DDN852040:DDN852043 DNF852040:DNF852041 DNJ852040:DNJ852043 DXB852040:DXB852041 DXF852040:DXF852043 EGX852040:EGX852041 EHB852040:EHB852043 EQT852040:EQT852041 EQX852040:EQX852043 FAP852040:FAP852041 FAT852040:FAT852043 FKL852040:FKL852041 FKP852040:FKP852043 FUH852040:FUH852041 FUL852040:FUL852043 GED852040:GED852041 GEH852040:GEH852043 GNZ852040:GNZ852041 GOD852040:GOD852043 GXV852040:GXV852041 GXZ852040:GXZ852043 HHR852040:HHR852041 HHV852040:HHV852043 HRN852040:HRN852041 HRR852040:HRR852043 IBJ852040:IBJ852041 IBN852040:IBN852043 ILF852040:ILF852041 ILJ852040:ILJ852043 IVB852040:IVB852041 IVF852040:IVF852043 JEX852040:JEX852041 JFB852040:JFB852043 JOT852040:JOT852041 JOX852040:JOX852043 JYP852040:JYP852041 JYT852040:JYT852043 KIL852040:KIL852041 KIP852040:KIP852043 KSH852040:KSH852041 KSL852040:KSL852043 LCD852040:LCD852041 LCH852040:LCH852043 LLZ852040:LLZ852041 LMD852040:LMD852043 LVV852040:LVV852041 LVZ852040:LVZ852043 MFR852040:MFR852041 MFV852040:MFV852043 MPN852040:MPN852041 MPR852040:MPR852043 MZJ852040:MZJ852041 MZN852040:MZN852043 NJF852040:NJF852041 NJJ852040:NJJ852043 NTB852040:NTB852041 NTF852040:NTF852043 OCX852040:OCX852041 ODB852040:ODB852043 OMT852040:OMT852041 OMX852040:OMX852043 OWP852040:OWP852041 OWT852040:OWT852043 PGL852040:PGL852041 PGP852040:PGP852043 PQH852040:PQH852041 PQL852040:PQL852043 QAD852040:QAD852041 QAH852040:QAH852043 QJZ852040:QJZ852041 QKD852040:QKD852043 QTV852040:QTV852041 QTZ852040:QTZ852043 RDR852040:RDR852041 RDV852040:RDV852043 RNN852040:RNN852041 RNR852040:RNR852043 RXJ852040:RXJ852041 RXN852040:RXN852043 SHF852040:SHF852041 SHJ852040:SHJ852043 SRB852040:SRB852041 SRF852040:SRF852043 TAX852040:TAX852041 TBB852040:TBB852043 TKT852040:TKT852041 TKX852040:TKX852043 TUP852040:TUP852041 TUT852040:TUT852043 UEL852040:UEL852041 UEP852040:UEP852043 UOH852040:UOH852041 UOL852040:UOL852043 UYD852040:UYD852041 UYH852040:UYH852043 VHZ852040:VHZ852041 VID852040:VID852043 VRV852040:VRV852041 VRZ852040:VRZ852043 WBR852040:WBR852041 WBV852040:WBV852043 WLN852040:WLN852041 WLR852040:WLR852043 WVJ852040:WVJ852041 WVN852040:WVN852043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06:C917522 G917506:G917529 IX917506:IX917522 JB917506:JB917529 ST917506:ST917522 SX917506:SX917529 ACP917506:ACP917522 ACT917506:ACT917529 AML917506:AML917522 AMP917506:AMP917529 AWH917506:AWH917522 AWL917506:AWL917529 BGD917506:BGD917522 BGH917506:BGH917529 BPZ917506:BPZ917522 BQD917506:BQD917529 BZV917506:BZV917522 BZZ917506:BZZ917529 CJR917506:CJR917522 CJV917506:CJV917529 CTN917506:CTN917522 CTR917506:CTR917529 DDJ917506:DDJ917522 DDN917506:DDN917529 DNF917506:DNF917522 DNJ917506:DNJ917529 DXB917506:DXB917522 DXF917506:DXF917529 EGX917506:EGX917522 EHB917506:EHB917529 EQT917506:EQT917522 EQX917506:EQX917529 FAP917506:FAP917522 FAT917506:FAT917529 FKL917506:FKL917522 FKP917506:FKP917529 FUH917506:FUH917522 FUL917506:FUL917529 GED917506:GED917522 GEH917506:GEH917529 GNZ917506:GNZ917522 GOD917506:GOD917529 GXV917506:GXV917522 GXZ917506:GXZ917529 HHR917506:HHR917522 HHV917506:HHV917529 HRN917506:HRN917522 HRR917506:HRR917529 IBJ917506:IBJ917522 IBN917506:IBN917529 ILF917506:ILF917522 ILJ917506:ILJ917529 IVB917506:IVB917522 IVF917506:IVF917529 JEX917506:JEX917522 JFB917506:JFB917529 JOT917506:JOT917522 JOX917506:JOX917529 JYP917506:JYP917522 JYT917506:JYT917529 KIL917506:KIL917522 KIP917506:KIP917529 KSH917506:KSH917522 KSL917506:KSL917529 LCD917506:LCD917522 LCH917506:LCH917529 LLZ917506:LLZ917522 LMD917506:LMD917529 LVV917506:LVV917522 LVZ917506:LVZ917529 MFR917506:MFR917522 MFV917506:MFV917529 MPN917506:MPN917522 MPR917506:MPR917529 MZJ917506:MZJ917522 MZN917506:MZN917529 NJF917506:NJF917522 NJJ917506:NJJ917529 NTB917506:NTB917522 NTF917506:NTF917529 OCX917506:OCX917522 ODB917506:ODB917529 OMT917506:OMT917522 OMX917506:OMX917529 OWP917506:OWP917522 OWT917506:OWT917529 PGL917506:PGL917522 PGP917506:PGP917529 PQH917506:PQH917522 PQL917506:PQL917529 QAD917506:QAD917522 QAH917506:QAH917529 QJZ917506:QJZ917522 QKD917506:QKD917529 QTV917506:QTV917522 QTZ917506:QTZ917529 RDR917506:RDR917522 RDV917506:RDV917529 RNN917506:RNN917522 RNR917506:RNR917529 RXJ917506:RXJ917522 RXN917506:RXN917529 SHF917506:SHF917522 SHJ917506:SHJ917529 SRB917506:SRB917522 SRF917506:SRF917529 TAX917506:TAX917522 TBB917506:TBB917529 TKT917506:TKT917522 TKX917506:TKX917529 TUP917506:TUP917522 TUT917506:TUT917529 UEL917506:UEL917522 UEP917506:UEP917529 UOH917506:UOH917522 UOL917506:UOL917529 UYD917506:UYD917522 UYH917506:UYH917529 VHZ917506:VHZ917522 VID917506:VID917529 VRV917506:VRV917522 VRZ917506:VRZ917529 WBR917506:WBR917522 WBV917506:WBV917529 WLN917506:WLN917522 WLR917506:WLR917529 WVJ917506:WVJ917522 WVN917506:WVN917529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17562:C917567 G917562:G917565 IX917562:IX917567 JB917562:JB917565 ST917562:ST917567 SX917562:SX917565 ACP917562:ACP917567 ACT917562:ACT917565 AML917562:AML917567 AMP917562:AMP917565 AWH917562:AWH917567 AWL917562:AWL917565 BGD917562:BGD917567 BGH917562:BGH917565 BPZ917562:BPZ917567 BQD917562:BQD917565 BZV917562:BZV917567 BZZ917562:BZZ917565 CJR917562:CJR917567 CJV917562:CJV917565 CTN917562:CTN917567 CTR917562:CTR917565 DDJ917562:DDJ917567 DDN917562:DDN917565 DNF917562:DNF917567 DNJ917562:DNJ917565 DXB917562:DXB917567 DXF917562:DXF917565 EGX917562:EGX917567 EHB917562:EHB917565 EQT917562:EQT917567 EQX917562:EQX917565 FAP917562:FAP917567 FAT917562:FAT917565 FKL917562:FKL917567 FKP917562:FKP917565 FUH917562:FUH917567 FUL917562:FUL917565 GED917562:GED917567 GEH917562:GEH917565 GNZ917562:GNZ917567 GOD917562:GOD917565 GXV917562:GXV917567 GXZ917562:GXZ917565 HHR917562:HHR917567 HHV917562:HHV917565 HRN917562:HRN917567 HRR917562:HRR917565 IBJ917562:IBJ917567 IBN917562:IBN917565 ILF917562:ILF917567 ILJ917562:ILJ917565 IVB917562:IVB917567 IVF917562:IVF917565 JEX917562:JEX917567 JFB917562:JFB917565 JOT917562:JOT917567 JOX917562:JOX917565 JYP917562:JYP917567 JYT917562:JYT917565 KIL917562:KIL917567 KIP917562:KIP917565 KSH917562:KSH917567 KSL917562:KSL917565 LCD917562:LCD917567 LCH917562:LCH917565 LLZ917562:LLZ917567 LMD917562:LMD917565 LVV917562:LVV917567 LVZ917562:LVZ917565 MFR917562:MFR917567 MFV917562:MFV917565 MPN917562:MPN917567 MPR917562:MPR917565 MZJ917562:MZJ917567 MZN917562:MZN917565 NJF917562:NJF917567 NJJ917562:NJJ917565 NTB917562:NTB917567 NTF917562:NTF917565 OCX917562:OCX917567 ODB917562:ODB917565 OMT917562:OMT917567 OMX917562:OMX917565 OWP917562:OWP917567 OWT917562:OWT917565 PGL917562:PGL917567 PGP917562:PGP917565 PQH917562:PQH917567 PQL917562:PQL917565 QAD917562:QAD917567 QAH917562:QAH917565 QJZ917562:QJZ917567 QKD917562:QKD917565 QTV917562:QTV917567 QTZ917562:QTZ917565 RDR917562:RDR917567 RDV917562:RDV917565 RNN917562:RNN917567 RNR917562:RNR917565 RXJ917562:RXJ917567 RXN917562:RXN917565 SHF917562:SHF917567 SHJ917562:SHJ917565 SRB917562:SRB917567 SRF917562:SRF917565 TAX917562:TAX917567 TBB917562:TBB917565 TKT917562:TKT917567 TKX917562:TKX917565 TUP917562:TUP917567 TUT917562:TUT917565 UEL917562:UEL917567 UEP917562:UEP917565 UOH917562:UOH917567 UOL917562:UOL917565 UYD917562:UYD917567 UYH917562:UYH917565 VHZ917562:VHZ917567 VID917562:VID917565 VRV917562:VRV917567 VRZ917562:VRZ917565 WBR917562:WBR917567 WBV917562:WBV917565 WLN917562:WLN917567 WLR917562:WLR917565 WVJ917562:WVJ917567 WVN917562:WVN917565">
      <formula1>0</formula1>
      <formula2>999999999999</formula2>
    </dataValidation>
    <dataValidation type="whole" allowBlank="1" showInputMessage="1" showErrorMessage="1" errorTitle="ERRORE NEL DATO IMMESSO" error="INSERIRE SOLO NUMERI INTERI" sqref="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17576:C917577 G917576:G917579 IX917576:IX917577 JB917576:JB917579 ST917576:ST917577 SX917576:SX917579 ACP917576:ACP917577 ACT917576:ACT917579 AML917576:AML917577 AMP917576:AMP917579 AWH917576:AWH917577 AWL917576:AWL917579 BGD917576:BGD917577 BGH917576:BGH917579 BPZ917576:BPZ917577 BQD917576:BQD917579 BZV917576:BZV917577 BZZ917576:BZZ917579 CJR917576:CJR917577 CJV917576:CJV917579 CTN917576:CTN917577 CTR917576:CTR917579 DDJ917576:DDJ917577 DDN917576:DDN917579 DNF917576:DNF917577 DNJ917576:DNJ917579 DXB917576:DXB917577 DXF917576:DXF917579 EGX917576:EGX917577 EHB917576:EHB917579 EQT917576:EQT917577 EQX917576:EQX917579 FAP917576:FAP917577 FAT917576:FAT917579 FKL917576:FKL917577 FKP917576:FKP917579 FUH917576:FUH917577 FUL917576:FUL917579 GED917576:GED917577 GEH917576:GEH917579 GNZ917576:GNZ917577 GOD917576:GOD917579 GXV917576:GXV917577 GXZ917576:GXZ917579 HHR917576:HHR917577 HHV917576:HHV917579 HRN917576:HRN917577 HRR917576:HRR917579 IBJ917576:IBJ917577 IBN917576:IBN917579 ILF917576:ILF917577 ILJ917576:ILJ917579 IVB917576:IVB917577 IVF917576:IVF917579 JEX917576:JEX917577 JFB917576:JFB917579 JOT917576:JOT917577 JOX917576:JOX917579 JYP917576:JYP917577 JYT917576:JYT917579 KIL917576:KIL917577 KIP917576:KIP917579 KSH917576:KSH917577 KSL917576:KSL917579 LCD917576:LCD917577 LCH917576:LCH917579 LLZ917576:LLZ917577 LMD917576:LMD917579 LVV917576:LVV917577 LVZ917576:LVZ917579 MFR917576:MFR917577 MFV917576:MFV917579 MPN917576:MPN917577 MPR917576:MPR917579 MZJ917576:MZJ917577 MZN917576:MZN917579 NJF917576:NJF917577 NJJ917576:NJJ917579 NTB917576:NTB917577 NTF917576:NTF917579 OCX917576:OCX917577 ODB917576:ODB917579 OMT917576:OMT917577 OMX917576:OMX917579 OWP917576:OWP917577 OWT917576:OWT917579 PGL917576:PGL917577 PGP917576:PGP917579 PQH917576:PQH917577 PQL917576:PQL917579 QAD917576:QAD917577 QAH917576:QAH917579 QJZ917576:QJZ917577 QKD917576:QKD917579 QTV917576:QTV917577 QTZ917576:QTZ917579 RDR917576:RDR917577 RDV917576:RDV917579 RNN917576:RNN917577 RNR917576:RNR917579 RXJ917576:RXJ917577 RXN917576:RXN917579 SHF917576:SHF917577 SHJ917576:SHJ917579 SRB917576:SRB917577 SRF917576:SRF917579 TAX917576:TAX917577 TBB917576:TBB917579 TKT917576:TKT917577 TKX917576:TKX917579 TUP917576:TUP917577 TUT917576:TUT917579 UEL917576:UEL917577 UEP917576:UEP917579 UOH917576:UOH917577 UOL917576:UOL917579 UYD917576:UYD917577 UYH917576:UYH917579 VHZ917576:VHZ917577 VID917576:VID917579 VRV917576:VRV917577 VRZ917576:VRZ917579 WBR917576:WBR917577 WBV917576:WBV917579 WLN917576:WLN917577 WLR917576:WLR917579 WVJ917576:WVJ917577 WVN917576:WVN917579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042:C983058 G983042:G983065 IX983042:IX983058 JB983042:JB983065 ST983042:ST983058 SX983042:SX983065 ACP983042:ACP983058 ACT983042:ACT983065 AML983042:AML983058 AMP983042:AMP983065 AWH983042:AWH983058 AWL983042:AWL983065 BGD983042:BGD983058 BGH983042:BGH983065 BPZ983042:BPZ983058 BQD983042:BQD983065 BZV983042:BZV983058 BZZ983042:BZZ983065 CJR983042:CJR983058 CJV983042:CJV983065 CTN983042:CTN983058 CTR983042:CTR983065 DDJ983042:DDJ983058 DDN983042:DDN983065 DNF983042:DNF983058 DNJ983042:DNJ983065 DXB983042:DXB983058 DXF983042:DXF983065 EGX983042:EGX983058 EHB983042:EHB983065 EQT983042:EQT983058 EQX983042:EQX983065 FAP983042:FAP983058 FAT983042:FAT983065 FKL983042:FKL983058 FKP983042:FKP983065 FUH983042:FUH983058 FUL983042:FUL983065 GED983042:GED983058 GEH983042:GEH983065 GNZ983042:GNZ983058 GOD983042:GOD983065 GXV983042:GXV983058 GXZ983042:GXZ983065 HHR983042:HHR983058 HHV983042:HHV983065 HRN983042:HRN983058 HRR983042:HRR983065 IBJ983042:IBJ983058 IBN983042:IBN983065 ILF983042:ILF983058 ILJ983042:ILJ983065 IVB983042:IVB983058 IVF983042:IVF983065 JEX983042:JEX983058 JFB983042:JFB983065 JOT983042:JOT983058 JOX983042:JOX983065 JYP983042:JYP983058 JYT983042:JYT983065 KIL983042:KIL983058 KIP983042:KIP983065 KSH983042:KSH983058 KSL983042:KSL983065 LCD983042:LCD983058 LCH983042:LCH983065 LLZ983042:LLZ983058 LMD983042:LMD983065 LVV983042:LVV983058 LVZ983042:LVZ983065 MFR983042:MFR983058 MFV983042:MFV983065 MPN983042:MPN983058 MPR983042:MPR983065 MZJ983042:MZJ983058 MZN983042:MZN983065 NJF983042:NJF983058 NJJ983042:NJJ983065 NTB983042:NTB983058 NTF983042:NTF983065 OCX983042:OCX983058 ODB983042:ODB983065 OMT983042:OMT983058 OMX983042:OMX983065 OWP983042:OWP983058 OWT983042:OWT983065 PGL983042:PGL983058 PGP983042:PGP983065 PQH983042:PQH983058 PQL983042:PQL983065 QAD983042:QAD983058 QAH983042:QAH983065 QJZ983042:QJZ983058 QKD983042:QKD983065 QTV983042:QTV983058 QTZ983042:QTZ983065 RDR983042:RDR983058 RDV983042:RDV983065 RNN983042:RNN983058 RNR983042:RNR983065 RXJ983042:RXJ983058 RXN983042:RXN983065 SHF983042:SHF983058 SHJ983042:SHJ983065 SRB983042:SRB983058 SRF983042:SRF983065 TAX983042:TAX983058 TBB983042:TBB983065 TKT983042:TKT983058 TKX983042:TKX983065 TUP983042:TUP983058 TUT983042:TUT983065 UEL983042:UEL983058 UEP983042:UEP983065 UOH983042:UOH983058 UOL983042:UOL983065 UYD983042:UYD983058 UYH983042:UYH983065 VHZ983042:VHZ983058 VID983042:VID983065 VRV983042:VRV983058 VRZ983042:VRZ983065 WBR983042:WBR983058 WBV983042:WBV983065 WLN983042:WLN983058 WLR983042:WLR983065 WVJ983042:WVJ983058 WVN983042:WVN983065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983098:C983103 G983098:G983101 IX983098:IX983103 JB983098:JB983101 ST983098:ST983103 SX983098:SX983101 ACP983098:ACP983103 ACT983098:ACT983101 AML983098:AML983103 AMP983098:AMP983101 AWH983098:AWH983103 AWL983098:AWL983101 BGD983098:BGD983103 BGH983098:BGH983101 BPZ983098:BPZ983103 BQD983098:BQD983101 BZV983098:BZV983103 BZZ983098:BZZ983101 CJR983098:CJR983103 CJV983098:CJV983101 CTN983098:CTN983103 CTR983098:CTR983101 DDJ983098:DDJ983103 DDN983098:DDN983101 DNF983098:DNF983103 DNJ983098:DNJ983101 DXB983098:DXB983103 DXF983098:DXF983101 EGX983098:EGX983103 EHB983098:EHB983101 EQT983098:EQT983103 EQX983098:EQX983101 FAP983098:FAP983103 FAT983098:FAT983101 FKL983098:FKL983103 FKP983098:FKP983101 FUH983098:FUH983103 FUL983098:FUL983101 GED983098:GED983103 GEH983098:GEH983101 GNZ983098:GNZ983103 GOD983098:GOD983101 GXV983098:GXV983103 GXZ983098:GXZ983101 HHR983098:HHR983103 HHV983098:HHV983101 HRN983098:HRN983103 HRR983098:HRR983101 IBJ983098:IBJ983103 IBN983098:IBN983101 ILF983098:ILF983103 ILJ983098:ILJ983101 IVB983098:IVB983103 IVF983098:IVF983101 JEX983098:JEX983103 JFB983098:JFB983101 JOT983098:JOT983103 JOX983098:JOX983101 JYP983098:JYP983103 JYT983098:JYT983101 KIL983098:KIL983103 KIP983098:KIP983101 KSH983098:KSH983103 KSL983098:KSL983101 LCD983098:LCD983103 LCH983098:LCH983101 LLZ983098:LLZ983103 LMD983098:LMD983101 LVV983098:LVV983103 LVZ983098:LVZ983101 MFR983098:MFR983103 MFV983098:MFV983101 MPN983098:MPN983103 MPR983098:MPR983101 MZJ983098:MZJ983103 MZN983098:MZN983101 NJF983098:NJF983103 NJJ983098:NJJ983101 NTB983098:NTB983103 NTF983098:NTF983101 OCX983098:OCX983103 ODB983098:ODB983101 OMT983098:OMT983103 OMX983098:OMX983101 OWP983098:OWP983103 OWT983098:OWT983101 PGL983098:PGL983103 PGP983098:PGP983101 PQH983098:PQH983103 PQL983098:PQL983101 QAD983098:QAD983103 QAH983098:QAH983101 QJZ983098:QJZ983103 QKD983098:QKD983101 QTV983098:QTV983103 QTZ983098:QTZ983101 RDR983098:RDR983103 RDV983098:RDV983101 RNN983098:RNN983103 RNR983098:RNR983101 RXJ983098:RXJ983103 RXN983098:RXN983101 SHF983098:SHF983103 SHJ983098:SHJ983101 SRB983098:SRB983103 SRF983098:SRF983101 TAX983098:TAX983103 TBB983098:TBB983101 TKT983098:TKT983103 TKX983098:TKX983101 TUP983098:TUP983103 TUT983098:TUT983101 UEL983098:UEL983103 UEP983098:UEP983101 UOH983098:UOH983103 UOL983098:UOL983101 UYD983098:UYD983103 UYH983098:UYH983101 VHZ983098:VHZ983103 VID983098:VID983101 VRV983098:VRV983103 VRZ983098:VRZ983101 WBR983098:WBR983103 WBV983098:WBV983101 WLN983098:WLN983103 WLR983098:WLR983101 WVJ983098:WVJ983103 WVN983098:WVN98310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983112:C983113 G983112:G983115 IX983112:IX983113 JB983112:JB983115 ST983112:ST983113 SX983112:SX983115 ACP983112:ACP983113 ACT983112:ACT983115 AML983112:AML983113 AMP983112:AMP983115 AWH983112:AWH983113 AWL983112:AWL983115 BGD983112:BGD983113 BGH983112:BGH983115 BPZ983112:BPZ983113 BQD983112:BQD983115 BZV983112:BZV983113 BZZ983112:BZZ983115 CJR983112:CJR983113 CJV983112:CJV983115 CTN983112:CTN983113 CTR983112:CTR983115 DDJ983112:DDJ983113 DDN983112:DDN983115 DNF983112:DNF983113 DNJ983112:DNJ983115 DXB983112:DXB983113 DXF983112:DXF983115 EGX983112:EGX983113 EHB983112:EHB983115 EQT983112:EQT983113 EQX983112:EQX983115 FAP983112:FAP983113 FAT983112:FAT983115 FKL983112:FKL983113 FKP983112:FKP983115 FUH983112:FUH983113 FUL983112:FUL983115 GED983112:GED983113 GEH983112:GEH983115 GNZ983112:GNZ983113 GOD983112:GOD983115 GXV983112:GXV983113 GXZ983112:GXZ983115 HHR983112:HHR983113 HHV983112:HHV983115 HRN983112:HRN983113 HRR983112:HRR983115 IBJ983112:IBJ983113 IBN983112:IBN983115 ILF983112:ILF983113 ILJ983112:ILJ983115 IVB983112:IVB983113 IVF983112:IVF983115 JEX983112:JEX983113 JFB983112:JFB983115 JOT983112:JOT983113 JOX983112:JOX983115 JYP983112:JYP983113 JYT983112:JYT983115 KIL983112:KIL983113 KIP983112:KIP983115 KSH983112:KSH983113 KSL983112:KSL983115 LCD983112:LCD983113 LCH983112:LCH983115 LLZ983112:LLZ983113 LMD983112:LMD983115 LVV983112:LVV983113 LVZ983112:LVZ983115 MFR983112:MFR983113 MFV983112:MFV983115 MPN983112:MPN983113 MPR983112:MPR983115 MZJ983112:MZJ983113 MZN983112:MZN983115 NJF983112:NJF983113 NJJ983112:NJJ983115 NTB983112:NTB983113 NTF983112:NTF983115 OCX983112:OCX983113 ODB983112:ODB983115 OMT983112:OMT983113 OMX983112:OMX983115 OWP983112:OWP983113 OWT983112:OWT983115 PGL983112:PGL983113 PGP983112:PGP983115 PQH983112:PQH983113 PQL983112:PQL983115 QAD983112:QAD983113 QAH983112:QAH983115 QJZ983112:QJZ983113 QKD983112:QKD983115 QTV983112:QTV983113 QTZ983112:QTZ983115 RDR983112:RDR983113 RDV983112:RDV983115 RNN983112:RNN983113 RNR983112:RNR983115 RXJ983112:RXJ983113 RXN983112:RXN983115 SHF983112:SHF983113 SHJ983112:SHJ983115 SRB983112:SRB983113 SRF983112:SRF983115 TAX983112:TAX983113 TBB983112:TBB983115 TKT983112:TKT983113 TKX983112:TKX983115 TUP983112:TUP983113 TUT983112:TUT983115 UEL983112:UEL983113 UEP983112:UEP983115 UOH983112:UOH983113 UOL983112:UOL983115 UYD983112:UYD983113 UYH983112:UYH983115 VHZ983112:VHZ983113 VID983112:VID983115 VRV983112:VRV983113 VRZ983112:VRZ983115 WBR983112:WBR983113 WBV983112:WBV983115 WLN983112:WLN983113 WLR983112:WLR983115 WVJ983112:WVJ983113 WVN983112:WVN983115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formula1>0</formula1>
      <formula2>999999999999</formula2>
    </dataValidation>
  </dataValidations>
  <printOptions horizontalCentered="1"/>
  <pageMargins left="0.39370078740157499" right="0.39370078740157499" top="0.39370078740157499" bottom="0.39370078740157499" header="0.511811023622047" footer="0.196850393700787"/>
  <pageSetup paperSize="9" scale="50" fitToHeight="3"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showGridLines="0" zoomScale="80" zoomScaleNormal="80" workbookViewId="0">
      <selection activeCell="F13" sqref="F13"/>
    </sheetView>
  </sheetViews>
  <sheetFormatPr defaultColWidth="9.33203125" defaultRowHeight="15" x14ac:dyDescent="0.2"/>
  <cols>
    <col min="1" max="1" width="10.6640625" style="863" customWidth="1"/>
    <col min="2" max="2" width="8.6640625" style="864" customWidth="1"/>
    <col min="3" max="3" width="2.6640625" style="836" customWidth="1"/>
    <col min="4" max="4" width="180.6640625" style="836" customWidth="1"/>
    <col min="5" max="5" width="2.6640625" style="836" customWidth="1"/>
    <col min="6" max="6" width="20.6640625" style="865" customWidth="1"/>
    <col min="7" max="7" width="50.6640625" style="833" customWidth="1"/>
    <col min="8" max="8" width="12" style="838" customWidth="1"/>
    <col min="9" max="9" width="12" style="1180" customWidth="1"/>
    <col min="10" max="10" width="12" style="861" customWidth="1"/>
    <col min="11" max="13" width="12" style="836" hidden="1" customWidth="1"/>
    <col min="14" max="14" width="14" style="836" hidden="1" customWidth="1"/>
    <col min="15" max="256" width="9.33203125" style="836"/>
    <col min="257" max="257" width="10.6640625" style="836" customWidth="1"/>
    <col min="258" max="258" width="8.6640625" style="836" customWidth="1"/>
    <col min="259" max="259" width="2.6640625" style="836" customWidth="1"/>
    <col min="260" max="260" width="180.6640625" style="836" customWidth="1"/>
    <col min="261" max="261" width="2.6640625" style="836" customWidth="1"/>
    <col min="262" max="262" width="20.6640625" style="836" customWidth="1"/>
    <col min="263" max="263" width="50.6640625" style="836" customWidth="1"/>
    <col min="264" max="269" width="12" style="836" customWidth="1"/>
    <col min="270" max="270" width="14" style="836" customWidth="1"/>
    <col min="271" max="512" width="9.33203125" style="836"/>
    <col min="513" max="513" width="10.6640625" style="836" customWidth="1"/>
    <col min="514" max="514" width="8.6640625" style="836" customWidth="1"/>
    <col min="515" max="515" width="2.6640625" style="836" customWidth="1"/>
    <col min="516" max="516" width="180.6640625" style="836" customWidth="1"/>
    <col min="517" max="517" width="2.6640625" style="836" customWidth="1"/>
    <col min="518" max="518" width="20.6640625" style="836" customWidth="1"/>
    <col min="519" max="519" width="50.6640625" style="836" customWidth="1"/>
    <col min="520" max="525" width="12" style="836" customWidth="1"/>
    <col min="526" max="526" width="14" style="836" customWidth="1"/>
    <col min="527" max="768" width="9.33203125" style="836"/>
    <col min="769" max="769" width="10.6640625" style="836" customWidth="1"/>
    <col min="770" max="770" width="8.6640625" style="836" customWidth="1"/>
    <col min="771" max="771" width="2.6640625" style="836" customWidth="1"/>
    <col min="772" max="772" width="180.6640625" style="836" customWidth="1"/>
    <col min="773" max="773" width="2.6640625" style="836" customWidth="1"/>
    <col min="774" max="774" width="20.6640625" style="836" customWidth="1"/>
    <col min="775" max="775" width="50.6640625" style="836" customWidth="1"/>
    <col min="776" max="781" width="12" style="836" customWidth="1"/>
    <col min="782" max="782" width="14" style="836" customWidth="1"/>
    <col min="783" max="1024" width="9.33203125" style="836"/>
    <col min="1025" max="1025" width="10.6640625" style="836" customWidth="1"/>
    <col min="1026" max="1026" width="8.6640625" style="836" customWidth="1"/>
    <col min="1027" max="1027" width="2.6640625" style="836" customWidth="1"/>
    <col min="1028" max="1028" width="180.6640625" style="836" customWidth="1"/>
    <col min="1029" max="1029" width="2.6640625" style="836" customWidth="1"/>
    <col min="1030" max="1030" width="20.6640625" style="836" customWidth="1"/>
    <col min="1031" max="1031" width="50.6640625" style="836" customWidth="1"/>
    <col min="1032" max="1037" width="12" style="836" customWidth="1"/>
    <col min="1038" max="1038" width="14" style="836" customWidth="1"/>
    <col min="1039" max="1280" width="9.33203125" style="836"/>
    <col min="1281" max="1281" width="10.6640625" style="836" customWidth="1"/>
    <col min="1282" max="1282" width="8.6640625" style="836" customWidth="1"/>
    <col min="1283" max="1283" width="2.6640625" style="836" customWidth="1"/>
    <col min="1284" max="1284" width="180.6640625" style="836" customWidth="1"/>
    <col min="1285" max="1285" width="2.6640625" style="836" customWidth="1"/>
    <col min="1286" max="1286" width="20.6640625" style="836" customWidth="1"/>
    <col min="1287" max="1287" width="50.6640625" style="836" customWidth="1"/>
    <col min="1288" max="1293" width="12" style="836" customWidth="1"/>
    <col min="1294" max="1294" width="14" style="836" customWidth="1"/>
    <col min="1295" max="1536" width="9.33203125" style="836"/>
    <col min="1537" max="1537" width="10.6640625" style="836" customWidth="1"/>
    <col min="1538" max="1538" width="8.6640625" style="836" customWidth="1"/>
    <col min="1539" max="1539" width="2.6640625" style="836" customWidth="1"/>
    <col min="1540" max="1540" width="180.6640625" style="836" customWidth="1"/>
    <col min="1541" max="1541" width="2.6640625" style="836" customWidth="1"/>
    <col min="1542" max="1542" width="20.6640625" style="836" customWidth="1"/>
    <col min="1543" max="1543" width="50.6640625" style="836" customWidth="1"/>
    <col min="1544" max="1549" width="12" style="836" customWidth="1"/>
    <col min="1550" max="1550" width="14" style="836" customWidth="1"/>
    <col min="1551" max="1792" width="9.33203125" style="836"/>
    <col min="1793" max="1793" width="10.6640625" style="836" customWidth="1"/>
    <col min="1794" max="1794" width="8.6640625" style="836" customWidth="1"/>
    <col min="1795" max="1795" width="2.6640625" style="836" customWidth="1"/>
    <col min="1796" max="1796" width="180.6640625" style="836" customWidth="1"/>
    <col min="1797" max="1797" width="2.6640625" style="836" customWidth="1"/>
    <col min="1798" max="1798" width="20.6640625" style="836" customWidth="1"/>
    <col min="1799" max="1799" width="50.6640625" style="836" customWidth="1"/>
    <col min="1800" max="1805" width="12" style="836" customWidth="1"/>
    <col min="1806" max="1806" width="14" style="836" customWidth="1"/>
    <col min="1807" max="2048" width="9.33203125" style="836"/>
    <col min="2049" max="2049" width="10.6640625" style="836" customWidth="1"/>
    <col min="2050" max="2050" width="8.6640625" style="836" customWidth="1"/>
    <col min="2051" max="2051" width="2.6640625" style="836" customWidth="1"/>
    <col min="2052" max="2052" width="180.6640625" style="836" customWidth="1"/>
    <col min="2053" max="2053" width="2.6640625" style="836" customWidth="1"/>
    <col min="2054" max="2054" width="20.6640625" style="836" customWidth="1"/>
    <col min="2055" max="2055" width="50.6640625" style="836" customWidth="1"/>
    <col min="2056" max="2061" width="12" style="836" customWidth="1"/>
    <col min="2062" max="2062" width="14" style="836" customWidth="1"/>
    <col min="2063" max="2304" width="9.33203125" style="836"/>
    <col min="2305" max="2305" width="10.6640625" style="836" customWidth="1"/>
    <col min="2306" max="2306" width="8.6640625" style="836" customWidth="1"/>
    <col min="2307" max="2307" width="2.6640625" style="836" customWidth="1"/>
    <col min="2308" max="2308" width="180.6640625" style="836" customWidth="1"/>
    <col min="2309" max="2309" width="2.6640625" style="836" customWidth="1"/>
    <col min="2310" max="2310" width="20.6640625" style="836" customWidth="1"/>
    <col min="2311" max="2311" width="50.6640625" style="836" customWidth="1"/>
    <col min="2312" max="2317" width="12" style="836" customWidth="1"/>
    <col min="2318" max="2318" width="14" style="836" customWidth="1"/>
    <col min="2319" max="2560" width="9.33203125" style="836"/>
    <col min="2561" max="2561" width="10.6640625" style="836" customWidth="1"/>
    <col min="2562" max="2562" width="8.6640625" style="836" customWidth="1"/>
    <col min="2563" max="2563" width="2.6640625" style="836" customWidth="1"/>
    <col min="2564" max="2564" width="180.6640625" style="836" customWidth="1"/>
    <col min="2565" max="2565" width="2.6640625" style="836" customWidth="1"/>
    <col min="2566" max="2566" width="20.6640625" style="836" customWidth="1"/>
    <col min="2567" max="2567" width="50.6640625" style="836" customWidth="1"/>
    <col min="2568" max="2573" width="12" style="836" customWidth="1"/>
    <col min="2574" max="2574" width="14" style="836" customWidth="1"/>
    <col min="2575" max="2816" width="9.33203125" style="836"/>
    <col min="2817" max="2817" width="10.6640625" style="836" customWidth="1"/>
    <col min="2818" max="2818" width="8.6640625" style="836" customWidth="1"/>
    <col min="2819" max="2819" width="2.6640625" style="836" customWidth="1"/>
    <col min="2820" max="2820" width="180.6640625" style="836" customWidth="1"/>
    <col min="2821" max="2821" width="2.6640625" style="836" customWidth="1"/>
    <col min="2822" max="2822" width="20.6640625" style="836" customWidth="1"/>
    <col min="2823" max="2823" width="50.6640625" style="836" customWidth="1"/>
    <col min="2824" max="2829" width="12" style="836" customWidth="1"/>
    <col min="2830" max="2830" width="14" style="836" customWidth="1"/>
    <col min="2831" max="3072" width="9.33203125" style="836"/>
    <col min="3073" max="3073" width="10.6640625" style="836" customWidth="1"/>
    <col min="3074" max="3074" width="8.6640625" style="836" customWidth="1"/>
    <col min="3075" max="3075" width="2.6640625" style="836" customWidth="1"/>
    <col min="3076" max="3076" width="180.6640625" style="836" customWidth="1"/>
    <col min="3077" max="3077" width="2.6640625" style="836" customWidth="1"/>
    <col min="3078" max="3078" width="20.6640625" style="836" customWidth="1"/>
    <col min="3079" max="3079" width="50.6640625" style="836" customWidth="1"/>
    <col min="3080" max="3085" width="12" style="836" customWidth="1"/>
    <col min="3086" max="3086" width="14" style="836" customWidth="1"/>
    <col min="3087" max="3328" width="9.33203125" style="836"/>
    <col min="3329" max="3329" width="10.6640625" style="836" customWidth="1"/>
    <col min="3330" max="3330" width="8.6640625" style="836" customWidth="1"/>
    <col min="3331" max="3331" width="2.6640625" style="836" customWidth="1"/>
    <col min="3332" max="3332" width="180.6640625" style="836" customWidth="1"/>
    <col min="3333" max="3333" width="2.6640625" style="836" customWidth="1"/>
    <col min="3334" max="3334" width="20.6640625" style="836" customWidth="1"/>
    <col min="3335" max="3335" width="50.6640625" style="836" customWidth="1"/>
    <col min="3336" max="3341" width="12" style="836" customWidth="1"/>
    <col min="3342" max="3342" width="14" style="836" customWidth="1"/>
    <col min="3343" max="3584" width="9.33203125" style="836"/>
    <col min="3585" max="3585" width="10.6640625" style="836" customWidth="1"/>
    <col min="3586" max="3586" width="8.6640625" style="836" customWidth="1"/>
    <col min="3587" max="3587" width="2.6640625" style="836" customWidth="1"/>
    <col min="3588" max="3588" width="180.6640625" style="836" customWidth="1"/>
    <col min="3589" max="3589" width="2.6640625" style="836" customWidth="1"/>
    <col min="3590" max="3590" width="20.6640625" style="836" customWidth="1"/>
    <col min="3591" max="3591" width="50.6640625" style="836" customWidth="1"/>
    <col min="3592" max="3597" width="12" style="836" customWidth="1"/>
    <col min="3598" max="3598" width="14" style="836" customWidth="1"/>
    <col min="3599" max="3840" width="9.33203125" style="836"/>
    <col min="3841" max="3841" width="10.6640625" style="836" customWidth="1"/>
    <col min="3842" max="3842" width="8.6640625" style="836" customWidth="1"/>
    <col min="3843" max="3843" width="2.6640625" style="836" customWidth="1"/>
    <col min="3844" max="3844" width="180.6640625" style="836" customWidth="1"/>
    <col min="3845" max="3845" width="2.6640625" style="836" customWidth="1"/>
    <col min="3846" max="3846" width="20.6640625" style="836" customWidth="1"/>
    <col min="3847" max="3847" width="50.6640625" style="836" customWidth="1"/>
    <col min="3848" max="3853" width="12" style="836" customWidth="1"/>
    <col min="3854" max="3854" width="14" style="836" customWidth="1"/>
    <col min="3855" max="4096" width="9.33203125" style="836"/>
    <col min="4097" max="4097" width="10.6640625" style="836" customWidth="1"/>
    <col min="4098" max="4098" width="8.6640625" style="836" customWidth="1"/>
    <col min="4099" max="4099" width="2.6640625" style="836" customWidth="1"/>
    <col min="4100" max="4100" width="180.6640625" style="836" customWidth="1"/>
    <col min="4101" max="4101" width="2.6640625" style="836" customWidth="1"/>
    <col min="4102" max="4102" width="20.6640625" style="836" customWidth="1"/>
    <col min="4103" max="4103" width="50.6640625" style="836" customWidth="1"/>
    <col min="4104" max="4109" width="12" style="836" customWidth="1"/>
    <col min="4110" max="4110" width="14" style="836" customWidth="1"/>
    <col min="4111" max="4352" width="9.33203125" style="836"/>
    <col min="4353" max="4353" width="10.6640625" style="836" customWidth="1"/>
    <col min="4354" max="4354" width="8.6640625" style="836" customWidth="1"/>
    <col min="4355" max="4355" width="2.6640625" style="836" customWidth="1"/>
    <col min="4356" max="4356" width="180.6640625" style="836" customWidth="1"/>
    <col min="4357" max="4357" width="2.6640625" style="836" customWidth="1"/>
    <col min="4358" max="4358" width="20.6640625" style="836" customWidth="1"/>
    <col min="4359" max="4359" width="50.6640625" style="836" customWidth="1"/>
    <col min="4360" max="4365" width="12" style="836" customWidth="1"/>
    <col min="4366" max="4366" width="14" style="836" customWidth="1"/>
    <col min="4367" max="4608" width="9.33203125" style="836"/>
    <col min="4609" max="4609" width="10.6640625" style="836" customWidth="1"/>
    <col min="4610" max="4610" width="8.6640625" style="836" customWidth="1"/>
    <col min="4611" max="4611" width="2.6640625" style="836" customWidth="1"/>
    <col min="4612" max="4612" width="180.6640625" style="836" customWidth="1"/>
    <col min="4613" max="4613" width="2.6640625" style="836" customWidth="1"/>
    <col min="4614" max="4614" width="20.6640625" style="836" customWidth="1"/>
    <col min="4615" max="4615" width="50.6640625" style="836" customWidth="1"/>
    <col min="4616" max="4621" width="12" style="836" customWidth="1"/>
    <col min="4622" max="4622" width="14" style="836" customWidth="1"/>
    <col min="4623" max="4864" width="9.33203125" style="836"/>
    <col min="4865" max="4865" width="10.6640625" style="836" customWidth="1"/>
    <col min="4866" max="4866" width="8.6640625" style="836" customWidth="1"/>
    <col min="4867" max="4867" width="2.6640625" style="836" customWidth="1"/>
    <col min="4868" max="4868" width="180.6640625" style="836" customWidth="1"/>
    <col min="4869" max="4869" width="2.6640625" style="836" customWidth="1"/>
    <col min="4870" max="4870" width="20.6640625" style="836" customWidth="1"/>
    <col min="4871" max="4871" width="50.6640625" style="836" customWidth="1"/>
    <col min="4872" max="4877" width="12" style="836" customWidth="1"/>
    <col min="4878" max="4878" width="14" style="836" customWidth="1"/>
    <col min="4879" max="5120" width="9.33203125" style="836"/>
    <col min="5121" max="5121" width="10.6640625" style="836" customWidth="1"/>
    <col min="5122" max="5122" width="8.6640625" style="836" customWidth="1"/>
    <col min="5123" max="5123" width="2.6640625" style="836" customWidth="1"/>
    <col min="5124" max="5124" width="180.6640625" style="836" customWidth="1"/>
    <col min="5125" max="5125" width="2.6640625" style="836" customWidth="1"/>
    <col min="5126" max="5126" width="20.6640625" style="836" customWidth="1"/>
    <col min="5127" max="5127" width="50.6640625" style="836" customWidth="1"/>
    <col min="5128" max="5133" width="12" style="836" customWidth="1"/>
    <col min="5134" max="5134" width="14" style="836" customWidth="1"/>
    <col min="5135" max="5376" width="9.33203125" style="836"/>
    <col min="5377" max="5377" width="10.6640625" style="836" customWidth="1"/>
    <col min="5378" max="5378" width="8.6640625" style="836" customWidth="1"/>
    <col min="5379" max="5379" width="2.6640625" style="836" customWidth="1"/>
    <col min="5380" max="5380" width="180.6640625" style="836" customWidth="1"/>
    <col min="5381" max="5381" width="2.6640625" style="836" customWidth="1"/>
    <col min="5382" max="5382" width="20.6640625" style="836" customWidth="1"/>
    <col min="5383" max="5383" width="50.6640625" style="836" customWidth="1"/>
    <col min="5384" max="5389" width="12" style="836" customWidth="1"/>
    <col min="5390" max="5390" width="14" style="836" customWidth="1"/>
    <col min="5391" max="5632" width="9.33203125" style="836"/>
    <col min="5633" max="5633" width="10.6640625" style="836" customWidth="1"/>
    <col min="5634" max="5634" width="8.6640625" style="836" customWidth="1"/>
    <col min="5635" max="5635" width="2.6640625" style="836" customWidth="1"/>
    <col min="5636" max="5636" width="180.6640625" style="836" customWidth="1"/>
    <col min="5637" max="5637" width="2.6640625" style="836" customWidth="1"/>
    <col min="5638" max="5638" width="20.6640625" style="836" customWidth="1"/>
    <col min="5639" max="5639" width="50.6640625" style="836" customWidth="1"/>
    <col min="5640" max="5645" width="12" style="836" customWidth="1"/>
    <col min="5646" max="5646" width="14" style="836" customWidth="1"/>
    <col min="5647" max="5888" width="9.33203125" style="836"/>
    <col min="5889" max="5889" width="10.6640625" style="836" customWidth="1"/>
    <col min="5890" max="5890" width="8.6640625" style="836" customWidth="1"/>
    <col min="5891" max="5891" width="2.6640625" style="836" customWidth="1"/>
    <col min="5892" max="5892" width="180.6640625" style="836" customWidth="1"/>
    <col min="5893" max="5893" width="2.6640625" style="836" customWidth="1"/>
    <col min="5894" max="5894" width="20.6640625" style="836" customWidth="1"/>
    <col min="5895" max="5895" width="50.6640625" style="836" customWidth="1"/>
    <col min="5896" max="5901" width="12" style="836" customWidth="1"/>
    <col min="5902" max="5902" width="14" style="836" customWidth="1"/>
    <col min="5903" max="6144" width="9.33203125" style="836"/>
    <col min="6145" max="6145" width="10.6640625" style="836" customWidth="1"/>
    <col min="6146" max="6146" width="8.6640625" style="836" customWidth="1"/>
    <col min="6147" max="6147" width="2.6640625" style="836" customWidth="1"/>
    <col min="6148" max="6148" width="180.6640625" style="836" customWidth="1"/>
    <col min="6149" max="6149" width="2.6640625" style="836" customWidth="1"/>
    <col min="6150" max="6150" width="20.6640625" style="836" customWidth="1"/>
    <col min="6151" max="6151" width="50.6640625" style="836" customWidth="1"/>
    <col min="6152" max="6157" width="12" style="836" customWidth="1"/>
    <col min="6158" max="6158" width="14" style="836" customWidth="1"/>
    <col min="6159" max="6400" width="9.33203125" style="836"/>
    <col min="6401" max="6401" width="10.6640625" style="836" customWidth="1"/>
    <col min="6402" max="6402" width="8.6640625" style="836" customWidth="1"/>
    <col min="6403" max="6403" width="2.6640625" style="836" customWidth="1"/>
    <col min="6404" max="6404" width="180.6640625" style="836" customWidth="1"/>
    <col min="6405" max="6405" width="2.6640625" style="836" customWidth="1"/>
    <col min="6406" max="6406" width="20.6640625" style="836" customWidth="1"/>
    <col min="6407" max="6407" width="50.6640625" style="836" customWidth="1"/>
    <col min="6408" max="6413" width="12" style="836" customWidth="1"/>
    <col min="6414" max="6414" width="14" style="836" customWidth="1"/>
    <col min="6415" max="6656" width="9.33203125" style="836"/>
    <col min="6657" max="6657" width="10.6640625" style="836" customWidth="1"/>
    <col min="6658" max="6658" width="8.6640625" style="836" customWidth="1"/>
    <col min="6659" max="6659" width="2.6640625" style="836" customWidth="1"/>
    <col min="6660" max="6660" width="180.6640625" style="836" customWidth="1"/>
    <col min="6661" max="6661" width="2.6640625" style="836" customWidth="1"/>
    <col min="6662" max="6662" width="20.6640625" style="836" customWidth="1"/>
    <col min="6663" max="6663" width="50.6640625" style="836" customWidth="1"/>
    <col min="6664" max="6669" width="12" style="836" customWidth="1"/>
    <col min="6670" max="6670" width="14" style="836" customWidth="1"/>
    <col min="6671" max="6912" width="9.33203125" style="836"/>
    <col min="6913" max="6913" width="10.6640625" style="836" customWidth="1"/>
    <col min="6914" max="6914" width="8.6640625" style="836" customWidth="1"/>
    <col min="6915" max="6915" width="2.6640625" style="836" customWidth="1"/>
    <col min="6916" max="6916" width="180.6640625" style="836" customWidth="1"/>
    <col min="6917" max="6917" width="2.6640625" style="836" customWidth="1"/>
    <col min="6918" max="6918" width="20.6640625" style="836" customWidth="1"/>
    <col min="6919" max="6919" width="50.6640625" style="836" customWidth="1"/>
    <col min="6920" max="6925" width="12" style="836" customWidth="1"/>
    <col min="6926" max="6926" width="14" style="836" customWidth="1"/>
    <col min="6927" max="7168" width="9.33203125" style="836"/>
    <col min="7169" max="7169" width="10.6640625" style="836" customWidth="1"/>
    <col min="7170" max="7170" width="8.6640625" style="836" customWidth="1"/>
    <col min="7171" max="7171" width="2.6640625" style="836" customWidth="1"/>
    <col min="7172" max="7172" width="180.6640625" style="836" customWidth="1"/>
    <col min="7173" max="7173" width="2.6640625" style="836" customWidth="1"/>
    <col min="7174" max="7174" width="20.6640625" style="836" customWidth="1"/>
    <col min="7175" max="7175" width="50.6640625" style="836" customWidth="1"/>
    <col min="7176" max="7181" width="12" style="836" customWidth="1"/>
    <col min="7182" max="7182" width="14" style="836" customWidth="1"/>
    <col min="7183" max="7424" width="9.33203125" style="836"/>
    <col min="7425" max="7425" width="10.6640625" style="836" customWidth="1"/>
    <col min="7426" max="7426" width="8.6640625" style="836" customWidth="1"/>
    <col min="7427" max="7427" width="2.6640625" style="836" customWidth="1"/>
    <col min="7428" max="7428" width="180.6640625" style="836" customWidth="1"/>
    <col min="7429" max="7429" width="2.6640625" style="836" customWidth="1"/>
    <col min="7430" max="7430" width="20.6640625" style="836" customWidth="1"/>
    <col min="7431" max="7431" width="50.6640625" style="836" customWidth="1"/>
    <col min="7432" max="7437" width="12" style="836" customWidth="1"/>
    <col min="7438" max="7438" width="14" style="836" customWidth="1"/>
    <col min="7439" max="7680" width="9.33203125" style="836"/>
    <col min="7681" max="7681" width="10.6640625" style="836" customWidth="1"/>
    <col min="7682" max="7682" width="8.6640625" style="836" customWidth="1"/>
    <col min="7683" max="7683" width="2.6640625" style="836" customWidth="1"/>
    <col min="7684" max="7684" width="180.6640625" style="836" customWidth="1"/>
    <col min="7685" max="7685" width="2.6640625" style="836" customWidth="1"/>
    <col min="7686" max="7686" width="20.6640625" style="836" customWidth="1"/>
    <col min="7687" max="7687" width="50.6640625" style="836" customWidth="1"/>
    <col min="7688" max="7693" width="12" style="836" customWidth="1"/>
    <col min="7694" max="7694" width="14" style="836" customWidth="1"/>
    <col min="7695" max="7936" width="9.33203125" style="836"/>
    <col min="7937" max="7937" width="10.6640625" style="836" customWidth="1"/>
    <col min="7938" max="7938" width="8.6640625" style="836" customWidth="1"/>
    <col min="7939" max="7939" width="2.6640625" style="836" customWidth="1"/>
    <col min="7940" max="7940" width="180.6640625" style="836" customWidth="1"/>
    <col min="7941" max="7941" width="2.6640625" style="836" customWidth="1"/>
    <col min="7942" max="7942" width="20.6640625" style="836" customWidth="1"/>
    <col min="7943" max="7943" width="50.6640625" style="836" customWidth="1"/>
    <col min="7944" max="7949" width="12" style="836" customWidth="1"/>
    <col min="7950" max="7950" width="14" style="836" customWidth="1"/>
    <col min="7951" max="8192" width="9.33203125" style="836"/>
    <col min="8193" max="8193" width="10.6640625" style="836" customWidth="1"/>
    <col min="8194" max="8194" width="8.6640625" style="836" customWidth="1"/>
    <col min="8195" max="8195" width="2.6640625" style="836" customWidth="1"/>
    <col min="8196" max="8196" width="180.6640625" style="836" customWidth="1"/>
    <col min="8197" max="8197" width="2.6640625" style="836" customWidth="1"/>
    <col min="8198" max="8198" width="20.6640625" style="836" customWidth="1"/>
    <col min="8199" max="8199" width="50.6640625" style="836" customWidth="1"/>
    <col min="8200" max="8205" width="12" style="836" customWidth="1"/>
    <col min="8206" max="8206" width="14" style="836" customWidth="1"/>
    <col min="8207" max="8448" width="9.33203125" style="836"/>
    <col min="8449" max="8449" width="10.6640625" style="836" customWidth="1"/>
    <col min="8450" max="8450" width="8.6640625" style="836" customWidth="1"/>
    <col min="8451" max="8451" width="2.6640625" style="836" customWidth="1"/>
    <col min="8452" max="8452" width="180.6640625" style="836" customWidth="1"/>
    <col min="8453" max="8453" width="2.6640625" style="836" customWidth="1"/>
    <col min="8454" max="8454" width="20.6640625" style="836" customWidth="1"/>
    <col min="8455" max="8455" width="50.6640625" style="836" customWidth="1"/>
    <col min="8456" max="8461" width="12" style="836" customWidth="1"/>
    <col min="8462" max="8462" width="14" style="836" customWidth="1"/>
    <col min="8463" max="8704" width="9.33203125" style="836"/>
    <col min="8705" max="8705" width="10.6640625" style="836" customWidth="1"/>
    <col min="8706" max="8706" width="8.6640625" style="836" customWidth="1"/>
    <col min="8707" max="8707" width="2.6640625" style="836" customWidth="1"/>
    <col min="8708" max="8708" width="180.6640625" style="836" customWidth="1"/>
    <col min="8709" max="8709" width="2.6640625" style="836" customWidth="1"/>
    <col min="8710" max="8710" width="20.6640625" style="836" customWidth="1"/>
    <col min="8711" max="8711" width="50.6640625" style="836" customWidth="1"/>
    <col min="8712" max="8717" width="12" style="836" customWidth="1"/>
    <col min="8718" max="8718" width="14" style="836" customWidth="1"/>
    <col min="8719" max="8960" width="9.33203125" style="836"/>
    <col min="8961" max="8961" width="10.6640625" style="836" customWidth="1"/>
    <col min="8962" max="8962" width="8.6640625" style="836" customWidth="1"/>
    <col min="8963" max="8963" width="2.6640625" style="836" customWidth="1"/>
    <col min="8964" max="8964" width="180.6640625" style="836" customWidth="1"/>
    <col min="8965" max="8965" width="2.6640625" style="836" customWidth="1"/>
    <col min="8966" max="8966" width="20.6640625" style="836" customWidth="1"/>
    <col min="8967" max="8967" width="50.6640625" style="836" customWidth="1"/>
    <col min="8968" max="8973" width="12" style="836" customWidth="1"/>
    <col min="8974" max="8974" width="14" style="836" customWidth="1"/>
    <col min="8975" max="9216" width="9.33203125" style="836"/>
    <col min="9217" max="9217" width="10.6640625" style="836" customWidth="1"/>
    <col min="9218" max="9218" width="8.6640625" style="836" customWidth="1"/>
    <col min="9219" max="9219" width="2.6640625" style="836" customWidth="1"/>
    <col min="9220" max="9220" width="180.6640625" style="836" customWidth="1"/>
    <col min="9221" max="9221" width="2.6640625" style="836" customWidth="1"/>
    <col min="9222" max="9222" width="20.6640625" style="836" customWidth="1"/>
    <col min="9223" max="9223" width="50.6640625" style="836" customWidth="1"/>
    <col min="9224" max="9229" width="12" style="836" customWidth="1"/>
    <col min="9230" max="9230" width="14" style="836" customWidth="1"/>
    <col min="9231" max="9472" width="9.33203125" style="836"/>
    <col min="9473" max="9473" width="10.6640625" style="836" customWidth="1"/>
    <col min="9474" max="9474" width="8.6640625" style="836" customWidth="1"/>
    <col min="9475" max="9475" width="2.6640625" style="836" customWidth="1"/>
    <col min="9476" max="9476" width="180.6640625" style="836" customWidth="1"/>
    <col min="9477" max="9477" width="2.6640625" style="836" customWidth="1"/>
    <col min="9478" max="9478" width="20.6640625" style="836" customWidth="1"/>
    <col min="9479" max="9479" width="50.6640625" style="836" customWidth="1"/>
    <col min="9480" max="9485" width="12" style="836" customWidth="1"/>
    <col min="9486" max="9486" width="14" style="836" customWidth="1"/>
    <col min="9487" max="9728" width="9.33203125" style="836"/>
    <col min="9729" max="9729" width="10.6640625" style="836" customWidth="1"/>
    <col min="9730" max="9730" width="8.6640625" style="836" customWidth="1"/>
    <col min="9731" max="9731" width="2.6640625" style="836" customWidth="1"/>
    <col min="9732" max="9732" width="180.6640625" style="836" customWidth="1"/>
    <col min="9733" max="9733" width="2.6640625" style="836" customWidth="1"/>
    <col min="9734" max="9734" width="20.6640625" style="836" customWidth="1"/>
    <col min="9735" max="9735" width="50.6640625" style="836" customWidth="1"/>
    <col min="9736" max="9741" width="12" style="836" customWidth="1"/>
    <col min="9742" max="9742" width="14" style="836" customWidth="1"/>
    <col min="9743" max="9984" width="9.33203125" style="836"/>
    <col min="9985" max="9985" width="10.6640625" style="836" customWidth="1"/>
    <col min="9986" max="9986" width="8.6640625" style="836" customWidth="1"/>
    <col min="9987" max="9987" width="2.6640625" style="836" customWidth="1"/>
    <col min="9988" max="9988" width="180.6640625" style="836" customWidth="1"/>
    <col min="9989" max="9989" width="2.6640625" style="836" customWidth="1"/>
    <col min="9990" max="9990" width="20.6640625" style="836" customWidth="1"/>
    <col min="9991" max="9991" width="50.6640625" style="836" customWidth="1"/>
    <col min="9992" max="9997" width="12" style="836" customWidth="1"/>
    <col min="9998" max="9998" width="14" style="836" customWidth="1"/>
    <col min="9999" max="10240" width="9.33203125" style="836"/>
    <col min="10241" max="10241" width="10.6640625" style="836" customWidth="1"/>
    <col min="10242" max="10242" width="8.6640625" style="836" customWidth="1"/>
    <col min="10243" max="10243" width="2.6640625" style="836" customWidth="1"/>
    <col min="10244" max="10244" width="180.6640625" style="836" customWidth="1"/>
    <col min="10245" max="10245" width="2.6640625" style="836" customWidth="1"/>
    <col min="10246" max="10246" width="20.6640625" style="836" customWidth="1"/>
    <col min="10247" max="10247" width="50.6640625" style="836" customWidth="1"/>
    <col min="10248" max="10253" width="12" style="836" customWidth="1"/>
    <col min="10254" max="10254" width="14" style="836" customWidth="1"/>
    <col min="10255" max="10496" width="9.33203125" style="836"/>
    <col min="10497" max="10497" width="10.6640625" style="836" customWidth="1"/>
    <col min="10498" max="10498" width="8.6640625" style="836" customWidth="1"/>
    <col min="10499" max="10499" width="2.6640625" style="836" customWidth="1"/>
    <col min="10500" max="10500" width="180.6640625" style="836" customWidth="1"/>
    <col min="10501" max="10501" width="2.6640625" style="836" customWidth="1"/>
    <col min="10502" max="10502" width="20.6640625" style="836" customWidth="1"/>
    <col min="10503" max="10503" width="50.6640625" style="836" customWidth="1"/>
    <col min="10504" max="10509" width="12" style="836" customWidth="1"/>
    <col min="10510" max="10510" width="14" style="836" customWidth="1"/>
    <col min="10511" max="10752" width="9.33203125" style="836"/>
    <col min="10753" max="10753" width="10.6640625" style="836" customWidth="1"/>
    <col min="10754" max="10754" width="8.6640625" style="836" customWidth="1"/>
    <col min="10755" max="10755" width="2.6640625" style="836" customWidth="1"/>
    <col min="10756" max="10756" width="180.6640625" style="836" customWidth="1"/>
    <col min="10757" max="10757" width="2.6640625" style="836" customWidth="1"/>
    <col min="10758" max="10758" width="20.6640625" style="836" customWidth="1"/>
    <col min="10759" max="10759" width="50.6640625" style="836" customWidth="1"/>
    <col min="10760" max="10765" width="12" style="836" customWidth="1"/>
    <col min="10766" max="10766" width="14" style="836" customWidth="1"/>
    <col min="10767" max="11008" width="9.33203125" style="836"/>
    <col min="11009" max="11009" width="10.6640625" style="836" customWidth="1"/>
    <col min="11010" max="11010" width="8.6640625" style="836" customWidth="1"/>
    <col min="11011" max="11011" width="2.6640625" style="836" customWidth="1"/>
    <col min="11012" max="11012" width="180.6640625" style="836" customWidth="1"/>
    <col min="11013" max="11013" width="2.6640625" style="836" customWidth="1"/>
    <col min="11014" max="11014" width="20.6640625" style="836" customWidth="1"/>
    <col min="11015" max="11015" width="50.6640625" style="836" customWidth="1"/>
    <col min="11016" max="11021" width="12" style="836" customWidth="1"/>
    <col min="11022" max="11022" width="14" style="836" customWidth="1"/>
    <col min="11023" max="11264" width="9.33203125" style="836"/>
    <col min="11265" max="11265" width="10.6640625" style="836" customWidth="1"/>
    <col min="11266" max="11266" width="8.6640625" style="836" customWidth="1"/>
    <col min="11267" max="11267" width="2.6640625" style="836" customWidth="1"/>
    <col min="11268" max="11268" width="180.6640625" style="836" customWidth="1"/>
    <col min="11269" max="11269" width="2.6640625" style="836" customWidth="1"/>
    <col min="11270" max="11270" width="20.6640625" style="836" customWidth="1"/>
    <col min="11271" max="11271" width="50.6640625" style="836" customWidth="1"/>
    <col min="11272" max="11277" width="12" style="836" customWidth="1"/>
    <col min="11278" max="11278" width="14" style="836" customWidth="1"/>
    <col min="11279" max="11520" width="9.33203125" style="836"/>
    <col min="11521" max="11521" width="10.6640625" style="836" customWidth="1"/>
    <col min="11522" max="11522" width="8.6640625" style="836" customWidth="1"/>
    <col min="11523" max="11523" width="2.6640625" style="836" customWidth="1"/>
    <col min="11524" max="11524" width="180.6640625" style="836" customWidth="1"/>
    <col min="11525" max="11525" width="2.6640625" style="836" customWidth="1"/>
    <col min="11526" max="11526" width="20.6640625" style="836" customWidth="1"/>
    <col min="11527" max="11527" width="50.6640625" style="836" customWidth="1"/>
    <col min="11528" max="11533" width="12" style="836" customWidth="1"/>
    <col min="11534" max="11534" width="14" style="836" customWidth="1"/>
    <col min="11535" max="11776" width="9.33203125" style="836"/>
    <col min="11777" max="11777" width="10.6640625" style="836" customWidth="1"/>
    <col min="11778" max="11778" width="8.6640625" style="836" customWidth="1"/>
    <col min="11779" max="11779" width="2.6640625" style="836" customWidth="1"/>
    <col min="11780" max="11780" width="180.6640625" style="836" customWidth="1"/>
    <col min="11781" max="11781" width="2.6640625" style="836" customWidth="1"/>
    <col min="11782" max="11782" width="20.6640625" style="836" customWidth="1"/>
    <col min="11783" max="11783" width="50.6640625" style="836" customWidth="1"/>
    <col min="11784" max="11789" width="12" style="836" customWidth="1"/>
    <col min="11790" max="11790" width="14" style="836" customWidth="1"/>
    <col min="11791" max="12032" width="9.33203125" style="836"/>
    <col min="12033" max="12033" width="10.6640625" style="836" customWidth="1"/>
    <col min="12034" max="12034" width="8.6640625" style="836" customWidth="1"/>
    <col min="12035" max="12035" width="2.6640625" style="836" customWidth="1"/>
    <col min="12036" max="12036" width="180.6640625" style="836" customWidth="1"/>
    <col min="12037" max="12037" width="2.6640625" style="836" customWidth="1"/>
    <col min="12038" max="12038" width="20.6640625" style="836" customWidth="1"/>
    <col min="12039" max="12039" width="50.6640625" style="836" customWidth="1"/>
    <col min="12040" max="12045" width="12" style="836" customWidth="1"/>
    <col min="12046" max="12046" width="14" style="836" customWidth="1"/>
    <col min="12047" max="12288" width="9.33203125" style="836"/>
    <col min="12289" max="12289" width="10.6640625" style="836" customWidth="1"/>
    <col min="12290" max="12290" width="8.6640625" style="836" customWidth="1"/>
    <col min="12291" max="12291" width="2.6640625" style="836" customWidth="1"/>
    <col min="12292" max="12292" width="180.6640625" style="836" customWidth="1"/>
    <col min="12293" max="12293" width="2.6640625" style="836" customWidth="1"/>
    <col min="12294" max="12294" width="20.6640625" style="836" customWidth="1"/>
    <col min="12295" max="12295" width="50.6640625" style="836" customWidth="1"/>
    <col min="12296" max="12301" width="12" style="836" customWidth="1"/>
    <col min="12302" max="12302" width="14" style="836" customWidth="1"/>
    <col min="12303" max="12544" width="9.33203125" style="836"/>
    <col min="12545" max="12545" width="10.6640625" style="836" customWidth="1"/>
    <col min="12546" max="12546" width="8.6640625" style="836" customWidth="1"/>
    <col min="12547" max="12547" width="2.6640625" style="836" customWidth="1"/>
    <col min="12548" max="12548" width="180.6640625" style="836" customWidth="1"/>
    <col min="12549" max="12549" width="2.6640625" style="836" customWidth="1"/>
    <col min="12550" max="12550" width="20.6640625" style="836" customWidth="1"/>
    <col min="12551" max="12551" width="50.6640625" style="836" customWidth="1"/>
    <col min="12552" max="12557" width="12" style="836" customWidth="1"/>
    <col min="12558" max="12558" width="14" style="836" customWidth="1"/>
    <col min="12559" max="12800" width="9.33203125" style="836"/>
    <col min="12801" max="12801" width="10.6640625" style="836" customWidth="1"/>
    <col min="12802" max="12802" width="8.6640625" style="836" customWidth="1"/>
    <col min="12803" max="12803" width="2.6640625" style="836" customWidth="1"/>
    <col min="12804" max="12804" width="180.6640625" style="836" customWidth="1"/>
    <col min="12805" max="12805" width="2.6640625" style="836" customWidth="1"/>
    <col min="12806" max="12806" width="20.6640625" style="836" customWidth="1"/>
    <col min="12807" max="12807" width="50.6640625" style="836" customWidth="1"/>
    <col min="12808" max="12813" width="12" style="836" customWidth="1"/>
    <col min="12814" max="12814" width="14" style="836" customWidth="1"/>
    <col min="12815" max="13056" width="9.33203125" style="836"/>
    <col min="13057" max="13057" width="10.6640625" style="836" customWidth="1"/>
    <col min="13058" max="13058" width="8.6640625" style="836" customWidth="1"/>
    <col min="13059" max="13059" width="2.6640625" style="836" customWidth="1"/>
    <col min="13060" max="13060" width="180.6640625" style="836" customWidth="1"/>
    <col min="13061" max="13061" width="2.6640625" style="836" customWidth="1"/>
    <col min="13062" max="13062" width="20.6640625" style="836" customWidth="1"/>
    <col min="13063" max="13063" width="50.6640625" style="836" customWidth="1"/>
    <col min="13064" max="13069" width="12" style="836" customWidth="1"/>
    <col min="13070" max="13070" width="14" style="836" customWidth="1"/>
    <col min="13071" max="13312" width="9.33203125" style="836"/>
    <col min="13313" max="13313" width="10.6640625" style="836" customWidth="1"/>
    <col min="13314" max="13314" width="8.6640625" style="836" customWidth="1"/>
    <col min="13315" max="13315" width="2.6640625" style="836" customWidth="1"/>
    <col min="13316" max="13316" width="180.6640625" style="836" customWidth="1"/>
    <col min="13317" max="13317" width="2.6640625" style="836" customWidth="1"/>
    <col min="13318" max="13318" width="20.6640625" style="836" customWidth="1"/>
    <col min="13319" max="13319" width="50.6640625" style="836" customWidth="1"/>
    <col min="13320" max="13325" width="12" style="836" customWidth="1"/>
    <col min="13326" max="13326" width="14" style="836" customWidth="1"/>
    <col min="13327" max="13568" width="9.33203125" style="836"/>
    <col min="13569" max="13569" width="10.6640625" style="836" customWidth="1"/>
    <col min="13570" max="13570" width="8.6640625" style="836" customWidth="1"/>
    <col min="13571" max="13571" width="2.6640625" style="836" customWidth="1"/>
    <col min="13572" max="13572" width="180.6640625" style="836" customWidth="1"/>
    <col min="13573" max="13573" width="2.6640625" style="836" customWidth="1"/>
    <col min="13574" max="13574" width="20.6640625" style="836" customWidth="1"/>
    <col min="13575" max="13575" width="50.6640625" style="836" customWidth="1"/>
    <col min="13576" max="13581" width="12" style="836" customWidth="1"/>
    <col min="13582" max="13582" width="14" style="836" customWidth="1"/>
    <col min="13583" max="13824" width="9.33203125" style="836"/>
    <col min="13825" max="13825" width="10.6640625" style="836" customWidth="1"/>
    <col min="13826" max="13826" width="8.6640625" style="836" customWidth="1"/>
    <col min="13827" max="13827" width="2.6640625" style="836" customWidth="1"/>
    <col min="13828" max="13828" width="180.6640625" style="836" customWidth="1"/>
    <col min="13829" max="13829" width="2.6640625" style="836" customWidth="1"/>
    <col min="13830" max="13830" width="20.6640625" style="836" customWidth="1"/>
    <col min="13831" max="13831" width="50.6640625" style="836" customWidth="1"/>
    <col min="13832" max="13837" width="12" style="836" customWidth="1"/>
    <col min="13838" max="13838" width="14" style="836" customWidth="1"/>
    <col min="13839" max="14080" width="9.33203125" style="836"/>
    <col min="14081" max="14081" width="10.6640625" style="836" customWidth="1"/>
    <col min="14082" max="14082" width="8.6640625" style="836" customWidth="1"/>
    <col min="14083" max="14083" width="2.6640625" style="836" customWidth="1"/>
    <col min="14084" max="14084" width="180.6640625" style="836" customWidth="1"/>
    <col min="14085" max="14085" width="2.6640625" style="836" customWidth="1"/>
    <col min="14086" max="14086" width="20.6640625" style="836" customWidth="1"/>
    <col min="14087" max="14087" width="50.6640625" style="836" customWidth="1"/>
    <col min="14088" max="14093" width="12" style="836" customWidth="1"/>
    <col min="14094" max="14094" width="14" style="836" customWidth="1"/>
    <col min="14095" max="14336" width="9.33203125" style="836"/>
    <col min="14337" max="14337" width="10.6640625" style="836" customWidth="1"/>
    <col min="14338" max="14338" width="8.6640625" style="836" customWidth="1"/>
    <col min="14339" max="14339" width="2.6640625" style="836" customWidth="1"/>
    <col min="14340" max="14340" width="180.6640625" style="836" customWidth="1"/>
    <col min="14341" max="14341" width="2.6640625" style="836" customWidth="1"/>
    <col min="14342" max="14342" width="20.6640625" style="836" customWidth="1"/>
    <col min="14343" max="14343" width="50.6640625" style="836" customWidth="1"/>
    <col min="14344" max="14349" width="12" style="836" customWidth="1"/>
    <col min="14350" max="14350" width="14" style="836" customWidth="1"/>
    <col min="14351" max="14592" width="9.33203125" style="836"/>
    <col min="14593" max="14593" width="10.6640625" style="836" customWidth="1"/>
    <col min="14594" max="14594" width="8.6640625" style="836" customWidth="1"/>
    <col min="14595" max="14595" width="2.6640625" style="836" customWidth="1"/>
    <col min="14596" max="14596" width="180.6640625" style="836" customWidth="1"/>
    <col min="14597" max="14597" width="2.6640625" style="836" customWidth="1"/>
    <col min="14598" max="14598" width="20.6640625" style="836" customWidth="1"/>
    <col min="14599" max="14599" width="50.6640625" style="836" customWidth="1"/>
    <col min="14600" max="14605" width="12" style="836" customWidth="1"/>
    <col min="14606" max="14606" width="14" style="836" customWidth="1"/>
    <col min="14607" max="14848" width="9.33203125" style="836"/>
    <col min="14849" max="14849" width="10.6640625" style="836" customWidth="1"/>
    <col min="14850" max="14850" width="8.6640625" style="836" customWidth="1"/>
    <col min="14851" max="14851" width="2.6640625" style="836" customWidth="1"/>
    <col min="14852" max="14852" width="180.6640625" style="836" customWidth="1"/>
    <col min="14853" max="14853" width="2.6640625" style="836" customWidth="1"/>
    <col min="14854" max="14854" width="20.6640625" style="836" customWidth="1"/>
    <col min="14855" max="14855" width="50.6640625" style="836" customWidth="1"/>
    <col min="14856" max="14861" width="12" style="836" customWidth="1"/>
    <col min="14862" max="14862" width="14" style="836" customWidth="1"/>
    <col min="14863" max="15104" width="9.33203125" style="836"/>
    <col min="15105" max="15105" width="10.6640625" style="836" customWidth="1"/>
    <col min="15106" max="15106" width="8.6640625" style="836" customWidth="1"/>
    <col min="15107" max="15107" width="2.6640625" style="836" customWidth="1"/>
    <col min="15108" max="15108" width="180.6640625" style="836" customWidth="1"/>
    <col min="15109" max="15109" width="2.6640625" style="836" customWidth="1"/>
    <col min="15110" max="15110" width="20.6640625" style="836" customWidth="1"/>
    <col min="15111" max="15111" width="50.6640625" style="836" customWidth="1"/>
    <col min="15112" max="15117" width="12" style="836" customWidth="1"/>
    <col min="15118" max="15118" width="14" style="836" customWidth="1"/>
    <col min="15119" max="15360" width="9.33203125" style="836"/>
    <col min="15361" max="15361" width="10.6640625" style="836" customWidth="1"/>
    <col min="15362" max="15362" width="8.6640625" style="836" customWidth="1"/>
    <col min="15363" max="15363" width="2.6640625" style="836" customWidth="1"/>
    <col min="15364" max="15364" width="180.6640625" style="836" customWidth="1"/>
    <col min="15365" max="15365" width="2.6640625" style="836" customWidth="1"/>
    <col min="15366" max="15366" width="20.6640625" style="836" customWidth="1"/>
    <col min="15367" max="15367" width="50.6640625" style="836" customWidth="1"/>
    <col min="15368" max="15373" width="12" style="836" customWidth="1"/>
    <col min="15374" max="15374" width="14" style="836" customWidth="1"/>
    <col min="15375" max="15616" width="9.33203125" style="836"/>
    <col min="15617" max="15617" width="10.6640625" style="836" customWidth="1"/>
    <col min="15618" max="15618" width="8.6640625" style="836" customWidth="1"/>
    <col min="15619" max="15619" width="2.6640625" style="836" customWidth="1"/>
    <col min="15620" max="15620" width="180.6640625" style="836" customWidth="1"/>
    <col min="15621" max="15621" width="2.6640625" style="836" customWidth="1"/>
    <col min="15622" max="15622" width="20.6640625" style="836" customWidth="1"/>
    <col min="15623" max="15623" width="50.6640625" style="836" customWidth="1"/>
    <col min="15624" max="15629" width="12" style="836" customWidth="1"/>
    <col min="15630" max="15630" width="14" style="836" customWidth="1"/>
    <col min="15631" max="15872" width="9.33203125" style="836"/>
    <col min="15873" max="15873" width="10.6640625" style="836" customWidth="1"/>
    <col min="15874" max="15874" width="8.6640625" style="836" customWidth="1"/>
    <col min="15875" max="15875" width="2.6640625" style="836" customWidth="1"/>
    <col min="15876" max="15876" width="180.6640625" style="836" customWidth="1"/>
    <col min="15877" max="15877" width="2.6640625" style="836" customWidth="1"/>
    <col min="15878" max="15878" width="20.6640625" style="836" customWidth="1"/>
    <col min="15879" max="15879" width="50.6640625" style="836" customWidth="1"/>
    <col min="15880" max="15885" width="12" style="836" customWidth="1"/>
    <col min="15886" max="15886" width="14" style="836" customWidth="1"/>
    <col min="15887" max="16128" width="9.33203125" style="836"/>
    <col min="16129" max="16129" width="10.6640625" style="836" customWidth="1"/>
    <col min="16130" max="16130" width="8.6640625" style="836" customWidth="1"/>
    <col min="16131" max="16131" width="2.6640625" style="836" customWidth="1"/>
    <col min="16132" max="16132" width="180.6640625" style="836" customWidth="1"/>
    <col min="16133" max="16133" width="2.6640625" style="836" customWidth="1"/>
    <col min="16134" max="16134" width="20.6640625" style="836" customWidth="1"/>
    <col min="16135" max="16135" width="50.6640625" style="836" customWidth="1"/>
    <col min="16136" max="16141" width="12" style="836" customWidth="1"/>
    <col min="16142" max="16142" width="14" style="836" customWidth="1"/>
    <col min="16143" max="16384" width="9.33203125" style="836"/>
  </cols>
  <sheetData>
    <row r="1" spans="1:14" s="1143" customFormat="1" ht="35.1" customHeight="1" thickBot="1" x14ac:dyDescent="0.25">
      <c r="A1" s="1137"/>
      <c r="B1" s="1138"/>
      <c r="C1" s="1139"/>
      <c r="D1" s="1139"/>
      <c r="E1" s="1140"/>
      <c r="F1" s="1140"/>
      <c r="G1" s="1141" t="s">
        <v>954</v>
      </c>
      <c r="H1" s="1142" t="s">
        <v>932</v>
      </c>
      <c r="J1" s="1144"/>
    </row>
    <row r="2" spans="1:14" s="1143" customFormat="1" ht="35.1" customHeight="1" x14ac:dyDescent="0.35">
      <c r="A2" s="1145" t="s">
        <v>658</v>
      </c>
      <c r="B2" s="1146"/>
      <c r="C2" s="1147"/>
      <c r="D2" s="1147"/>
      <c r="E2" s="1147"/>
      <c r="F2" s="1148"/>
      <c r="G2" s="1802" t="str">
        <f>IF(AND(ISBLANK($F$13),SUM('t15(1)'!$W$1:$W$65519)+SUM('t15(1)'!$R$1:$R$65519)&gt;0),"Attenzione: è necessario compilare la domanda LEG428 !!!","OK")</f>
        <v>OK</v>
      </c>
      <c r="H2" s="1149"/>
      <c r="I2" s="1150"/>
      <c r="J2" s="1144"/>
    </row>
    <row r="3" spans="1:14" s="1154" customFormat="1" ht="35.1" customHeight="1" thickBot="1" x14ac:dyDescent="0.4">
      <c r="A3" s="1145" t="s">
        <v>659</v>
      </c>
      <c r="B3" s="1146"/>
      <c r="C3" s="1151"/>
      <c r="D3" s="1151"/>
      <c r="E3" s="1152"/>
      <c r="F3" s="1153"/>
      <c r="G3" s="1803"/>
      <c r="H3" s="1149"/>
      <c r="I3" s="1150"/>
      <c r="J3" s="1144"/>
    </row>
    <row r="4" spans="1:14" s="1161" customFormat="1" ht="35.1" customHeight="1" thickBot="1" x14ac:dyDescent="0.2">
      <c r="A4" s="1155"/>
      <c r="B4" s="1156"/>
      <c r="C4" s="1157"/>
      <c r="D4" s="1157"/>
      <c r="E4" s="1158"/>
      <c r="F4" s="1159"/>
      <c r="G4" s="1160" t="s">
        <v>660</v>
      </c>
      <c r="I4" s="1162"/>
    </row>
    <row r="5" spans="1:14" s="1161" customFormat="1" ht="35.1" customHeight="1" x14ac:dyDescent="0.15">
      <c r="A5" s="1163"/>
      <c r="B5" s="1164"/>
      <c r="D5" s="1165"/>
      <c r="E5" s="1165"/>
      <c r="F5" s="1166"/>
      <c r="G5" s="1804" t="s">
        <v>915</v>
      </c>
      <c r="I5" s="1162"/>
      <c r="J5" s="1165"/>
    </row>
    <row r="6" spans="1:14" s="1161" customFormat="1" ht="35.1" customHeight="1" thickBot="1" x14ac:dyDescent="0.2">
      <c r="A6" s="1167" t="str">
        <f>'t1'!$A$1</f>
        <v>REGIONI ED AUTONOMIE LOCALI - anno 2023</v>
      </c>
      <c r="B6" s="1168"/>
      <c r="C6" s="1169"/>
      <c r="D6" s="1170"/>
      <c r="E6" s="1169"/>
      <c r="F6" s="1169"/>
      <c r="G6" s="1805"/>
      <c r="H6" s="1171"/>
      <c r="I6" s="1162"/>
    </row>
    <row r="7" spans="1:14" s="1161" customFormat="1" ht="35.1" customHeight="1" x14ac:dyDescent="0.15">
      <c r="A7" s="1167"/>
      <c r="B7" s="1172"/>
      <c r="D7" s="1173" t="s">
        <v>955</v>
      </c>
      <c r="H7" s="1174"/>
      <c r="I7" s="1175"/>
      <c r="J7" s="1174"/>
      <c r="N7" s="832" t="s">
        <v>662</v>
      </c>
    </row>
    <row r="8" spans="1:14" s="1161" customFormat="1" ht="15" customHeight="1" x14ac:dyDescent="0.15">
      <c r="A8" s="1167"/>
      <c r="B8" s="1172"/>
      <c r="D8" s="1175"/>
      <c r="H8" s="1174"/>
      <c r="I8" s="1175"/>
      <c r="J8" s="1174"/>
      <c r="N8" s="1162">
        <f>(COUNTIF(F:F,"&lt;&gt;"&amp;"")+COUNTIF(D34,"&lt;&gt;"&amp;"")+COUNTIF(D37,"&lt;&gt;"&amp;""))-2</f>
        <v>0</v>
      </c>
    </row>
    <row r="9" spans="1:14" s="1161" customFormat="1" ht="10.35" customHeight="1" x14ac:dyDescent="0.15">
      <c r="A9" s="1167"/>
      <c r="B9" s="1172"/>
      <c r="D9" s="1175"/>
      <c r="H9" s="1174"/>
      <c r="I9" s="1175"/>
      <c r="J9" s="1174"/>
      <c r="N9" s="832"/>
    </row>
    <row r="10" spans="1:14" ht="10.35" customHeight="1" x14ac:dyDescent="0.2">
      <c r="A10" s="834"/>
      <c r="B10" s="844"/>
      <c r="D10" s="1176"/>
      <c r="E10" s="834"/>
      <c r="F10" s="848"/>
      <c r="H10" s="834"/>
      <c r="I10" s="834"/>
      <c r="J10" s="835"/>
    </row>
    <row r="11" spans="1:14" s="838" customFormat="1" ht="35.25" customHeight="1" x14ac:dyDescent="0.15">
      <c r="A11" s="1177" t="s">
        <v>674</v>
      </c>
      <c r="B11" s="1177"/>
      <c r="C11" s="1177"/>
      <c r="D11" s="1178" t="s">
        <v>831</v>
      </c>
      <c r="E11" s="1177"/>
      <c r="F11" s="1179"/>
      <c r="G11" s="837"/>
      <c r="I11" s="1180"/>
      <c r="J11" s="839"/>
    </row>
    <row r="12" spans="1:14" s="838" customFormat="1" ht="4.3499999999999996" customHeight="1" x14ac:dyDescent="0.15">
      <c r="A12" s="843"/>
      <c r="B12" s="844"/>
      <c r="D12" s="837"/>
      <c r="E12" s="840"/>
      <c r="F12" s="848"/>
      <c r="G12" s="837"/>
      <c r="I12" s="1180"/>
      <c r="J12" s="839"/>
    </row>
    <row r="13" spans="1:14" s="838" customFormat="1" ht="30" customHeight="1" x14ac:dyDescent="0.15">
      <c r="A13" s="853" t="s">
        <v>956</v>
      </c>
      <c r="B13" s="881" t="s">
        <v>672</v>
      </c>
      <c r="C13" s="1181" t="s">
        <v>993</v>
      </c>
      <c r="D13" s="855" t="s">
        <v>1299</v>
      </c>
      <c r="F13" s="850"/>
      <c r="G13" s="868" t="str">
        <f>IF(AND(ISBLANK(F13),C13="x",$N$8&gt;0),"Attenzione: domanda a risposta obbligatoria",IF(ISBLANK(F13),"",IF(ISNUMBER(F13),IF(F13-INT(F13)=0,"","  Errore ! Inserire un numero intero senza decimali"),"  Errore ! Inserire un numero intero senza decimali")))</f>
        <v/>
      </c>
      <c r="K13" s="846" t="str">
        <f>LEFT(A13,3)</f>
        <v>LEG</v>
      </c>
      <c r="L13" s="846" t="str">
        <f>RIGHT(A13,3)</f>
        <v>428</v>
      </c>
      <c r="M13" s="846" t="str">
        <f>B13</f>
        <v>INT</v>
      </c>
      <c r="N13" s="846" t="str">
        <f>IF(ISNUMBER(F13),ROUND(F13,0),"")</f>
        <v/>
      </c>
    </row>
    <row r="14" spans="1:14" s="838" customFormat="1" ht="4.3499999999999996" customHeight="1" x14ac:dyDescent="0.15">
      <c r="A14" s="857"/>
      <c r="B14" s="847"/>
      <c r="D14" s="840"/>
      <c r="E14" s="840"/>
      <c r="F14" s="848"/>
      <c r="G14" s="867"/>
      <c r="I14" s="1180"/>
      <c r="J14" s="839"/>
    </row>
    <row r="15" spans="1:14" s="838" customFormat="1" ht="30" customHeight="1" x14ac:dyDescent="0.15">
      <c r="A15" s="853" t="s">
        <v>994</v>
      </c>
      <c r="B15" s="881" t="s">
        <v>672</v>
      </c>
      <c r="C15" s="882"/>
      <c r="D15" s="855" t="s">
        <v>995</v>
      </c>
      <c r="E15" s="882"/>
      <c r="F15" s="884"/>
      <c r="G15" s="868" t="str">
        <f>IF(AND(ISBLANK(F15),C15="x",$N$8&gt;0),"Attenzione: domanda a risposta obbligatoria",IF(ISBLANK(F15),"",IF(ISNUMBER(F15),IF(F15-INT(F15)=0,"","  Errore ! Inserire un numero intero senza decimali"),"  Errore ! Inserire un numero intero senza decimali")))</f>
        <v/>
      </c>
      <c r="K15" s="846" t="str">
        <f>LEFT(A15,3)</f>
        <v>LEG</v>
      </c>
      <c r="L15" s="846" t="str">
        <f>RIGHT(A15,3)</f>
        <v>433</v>
      </c>
      <c r="M15" s="846" t="str">
        <f>B15</f>
        <v>INT</v>
      </c>
      <c r="N15" s="846" t="str">
        <f>IF(ISNUMBER(F15),ROUND(F15,0),"")</f>
        <v/>
      </c>
    </row>
    <row r="16" spans="1:14" s="838" customFormat="1" ht="4.3499999999999996" customHeight="1" x14ac:dyDescent="0.15">
      <c r="A16" s="856"/>
      <c r="B16" s="942"/>
      <c r="D16" s="852"/>
      <c r="E16" s="840"/>
      <c r="F16" s="848"/>
      <c r="G16" s="867"/>
      <c r="I16" s="1180"/>
      <c r="J16" s="839"/>
    </row>
    <row r="17" spans="1:14" s="838" customFormat="1" ht="30" customHeight="1" x14ac:dyDescent="0.15">
      <c r="A17" s="853" t="s">
        <v>996</v>
      </c>
      <c r="B17" s="881" t="s">
        <v>672</v>
      </c>
      <c r="D17" s="855" t="s">
        <v>997</v>
      </c>
      <c r="E17" s="882"/>
      <c r="F17" s="884"/>
      <c r="G17" s="868" t="str">
        <f>IF(AND(ISBLANK(F17),C17="x",$N$8&gt;0),"Attenzione: domanda a risposta obbligatoria",IF(ISBLANK(F17),"",IF(ISNUMBER(F17),IF(F17-INT(F17)=0,"","  Errore ! Inserire un numero intero senza decimali"),"  Errore ! Inserire un numero intero senza decimali")))</f>
        <v/>
      </c>
      <c r="K17" s="846" t="str">
        <f>LEFT(A17,3)</f>
        <v>LEG</v>
      </c>
      <c r="L17" s="846" t="str">
        <f>RIGHT(A17,3)</f>
        <v>434</v>
      </c>
      <c r="M17" s="846" t="str">
        <f>B17</f>
        <v>INT</v>
      </c>
      <c r="N17" s="846" t="str">
        <f>IF(ISNUMBER(F17),ROUND(F17,0),"")</f>
        <v/>
      </c>
    </row>
    <row r="18" spans="1:14" s="838" customFormat="1" ht="4.3499999999999996" customHeight="1" x14ac:dyDescent="0.15">
      <c r="A18" s="856"/>
      <c r="B18" s="942"/>
      <c r="D18" s="852"/>
      <c r="E18" s="840"/>
      <c r="F18" s="848"/>
      <c r="G18" s="867"/>
      <c r="I18" s="1180"/>
      <c r="J18" s="839"/>
    </row>
    <row r="19" spans="1:14" s="838" customFormat="1" ht="30" customHeight="1" x14ac:dyDescent="0.15">
      <c r="A19" s="853" t="s">
        <v>998</v>
      </c>
      <c r="B19" s="881" t="s">
        <v>672</v>
      </c>
      <c r="D19" s="855" t="s">
        <v>999</v>
      </c>
      <c r="E19" s="882"/>
      <c r="F19" s="884"/>
      <c r="G19" s="868" t="str">
        <f>IF(AND(ISBLANK(F19),C19="x",$N$8&gt;0),"Attenzione: domanda a risposta obbligatoria",IF(ISBLANK(F19),"",IF(ISNUMBER(F19),IF(F19-INT(F19)=0,"","  Errore ! Inserire un numero intero senza decimali"),"  Errore ! Inserire un numero intero senza decimali")))</f>
        <v/>
      </c>
      <c r="K19" s="846" t="str">
        <f>LEFT(A19,3)</f>
        <v>LEG</v>
      </c>
      <c r="L19" s="846" t="str">
        <f>RIGHT(A19,3)</f>
        <v>435</v>
      </c>
      <c r="M19" s="846" t="str">
        <f>B19</f>
        <v>INT</v>
      </c>
      <c r="N19" s="846" t="str">
        <f>IF(ISNUMBER(F19),ROUND(F19,0),"")</f>
        <v/>
      </c>
    </row>
    <row r="20" spans="1:14" s="838" customFormat="1" ht="4.3499999999999996" customHeight="1" x14ac:dyDescent="0.15">
      <c r="A20" s="856"/>
      <c r="B20" s="942"/>
      <c r="D20" s="852"/>
      <c r="E20" s="840"/>
      <c r="F20" s="848"/>
      <c r="G20" s="867"/>
      <c r="I20" s="1180"/>
      <c r="J20" s="839"/>
    </row>
    <row r="21" spans="1:14" s="838" customFormat="1" ht="30" customHeight="1" x14ac:dyDescent="0.15">
      <c r="A21" s="853" t="s">
        <v>1000</v>
      </c>
      <c r="B21" s="881" t="s">
        <v>675</v>
      </c>
      <c r="C21" s="1181" t="s">
        <v>993</v>
      </c>
      <c r="D21" s="855" t="s">
        <v>1142</v>
      </c>
      <c r="E21" s="882"/>
      <c r="F21" s="1182"/>
      <c r="G21" s="1183" t="str">
        <f>IF(AND(ISBLANK(F21),C21="x",$N$8&gt;0),"Attenzione: domanda a risposta obbligatoria",IF(ISBLANK(F21),"",IF(ISNUMBER(F21),IF(F21-ROUND(F21,4)=0,"","  Errore ! Inserire una % con al massimo due valori decimali"),"  Errore ! Inserire una % con al massimo due valori decimali")))</f>
        <v/>
      </c>
      <c r="K21" s="846" t="str">
        <f>LEFT(A21,3)</f>
        <v>LEG</v>
      </c>
      <c r="L21" s="846" t="str">
        <f>RIGHT(A21,3)</f>
        <v>436</v>
      </c>
      <c r="M21" s="846" t="str">
        <f>B21</f>
        <v>PERC</v>
      </c>
      <c r="N21" s="1184" t="str">
        <f>IF(ISNUMBER(F21),ROUND(F21,4)*100,"")</f>
        <v/>
      </c>
    </row>
    <row r="22" spans="1:14" s="838" customFormat="1" ht="4.3499999999999996" customHeight="1" x14ac:dyDescent="0.15">
      <c r="A22" s="856"/>
      <c r="B22" s="942"/>
      <c r="D22" s="852"/>
      <c r="E22" s="840"/>
      <c r="F22" s="848"/>
      <c r="G22" s="867"/>
      <c r="I22" s="1180"/>
      <c r="J22" s="839"/>
    </row>
    <row r="23" spans="1:14" s="838" customFormat="1" ht="30" customHeight="1" x14ac:dyDescent="0.15">
      <c r="A23" s="853" t="s">
        <v>1001</v>
      </c>
      <c r="B23" s="881" t="s">
        <v>672</v>
      </c>
      <c r="D23" s="855" t="s">
        <v>1002</v>
      </c>
      <c r="E23" s="882"/>
      <c r="F23" s="1185" t="str">
        <f>IF(OR(ISBLANK(F17),ISBLANK(F21)),"",F17*F21)</f>
        <v/>
      </c>
      <c r="G23" s="868"/>
      <c r="K23" s="846" t="str">
        <f>LEFT(A23,3)</f>
        <v>LEG</v>
      </c>
      <c r="L23" s="846" t="str">
        <f>RIGHT(A23,3)</f>
        <v>437</v>
      </c>
      <c r="M23" s="846" t="str">
        <f>B23</f>
        <v>INT</v>
      </c>
      <c r="N23" s="846" t="str">
        <f>IF(ISNUMBER(F23),ROUND(F23,0),"")</f>
        <v/>
      </c>
    </row>
    <row r="24" spans="1:14" s="838" customFormat="1" ht="4.3499999999999996" customHeight="1" x14ac:dyDescent="0.15">
      <c r="A24" s="856"/>
      <c r="B24" s="942"/>
      <c r="D24" s="852"/>
      <c r="E24" s="840"/>
      <c r="F24" s="848"/>
      <c r="G24" s="867"/>
      <c r="I24" s="1180"/>
      <c r="J24" s="839"/>
    </row>
    <row r="25" spans="1:14" s="838" customFormat="1" ht="30" customHeight="1" x14ac:dyDescent="0.15">
      <c r="A25" s="853" t="s">
        <v>1003</v>
      </c>
      <c r="B25" s="881" t="s">
        <v>672</v>
      </c>
      <c r="C25" s="882"/>
      <c r="D25" s="855" t="s">
        <v>1004</v>
      </c>
      <c r="E25" s="882"/>
      <c r="F25" s="1185" t="str">
        <f>IF(OR(ISBLANK(F19),ISBLANK(F21)),"",F19*F21)</f>
        <v/>
      </c>
      <c r="G25" s="868"/>
      <c r="K25" s="846" t="str">
        <f>LEFT(A25,3)</f>
        <v>LEG</v>
      </c>
      <c r="L25" s="846" t="str">
        <f>RIGHT(A25,3)</f>
        <v>438</v>
      </c>
      <c r="M25" s="846" t="str">
        <f>B25</f>
        <v>INT</v>
      </c>
      <c r="N25" s="846" t="str">
        <f>IF(ISNUMBER(F25),ROUND(F25,0),"")</f>
        <v/>
      </c>
    </row>
    <row r="26" spans="1:14" s="838" customFormat="1" ht="4.3499999999999996" customHeight="1" x14ac:dyDescent="0.15">
      <c r="A26" s="857"/>
      <c r="B26" s="847"/>
      <c r="D26" s="840"/>
      <c r="E26" s="840"/>
      <c r="F26" s="848"/>
      <c r="G26" s="867"/>
      <c r="I26" s="1180"/>
      <c r="J26" s="839"/>
    </row>
    <row r="27" spans="1:14" s="838" customFormat="1" ht="30" customHeight="1" x14ac:dyDescent="0.15">
      <c r="A27" s="1397" t="s">
        <v>1300</v>
      </c>
      <c r="B27" s="1443" t="s">
        <v>672</v>
      </c>
      <c r="C27" s="899"/>
      <c r="D27" s="1444" t="s">
        <v>1368</v>
      </c>
      <c r="E27" s="882"/>
      <c r="F27" s="884"/>
      <c r="G27" s="868" t="str">
        <f>IF(AND(ISBLANK(F27),C27="x",$N$8&gt;0),"Attenzione: domanda a risposta obbligatoria",IF(ISBLANK(F27),"",IF(ISNUMBER(F27),IF(F27-INT(F27)=0,"","  Errore ! Inserire un numero intero senza decimali"),"  Errore ! Inserire un numero intero senza decimali")))</f>
        <v/>
      </c>
      <c r="K27" s="846" t="str">
        <f>LEFT(A27,3)</f>
        <v>LEG</v>
      </c>
      <c r="L27" s="846" t="str">
        <f>RIGHT(A27,3)</f>
        <v>485</v>
      </c>
      <c r="M27" s="846" t="str">
        <f>B27</f>
        <v>INT</v>
      </c>
      <c r="N27" s="846" t="str">
        <f>IF(ISNUMBER(F27),ROUND(F27,0),"")</f>
        <v/>
      </c>
    </row>
    <row r="28" spans="1:14" s="838" customFormat="1" ht="4.3499999999999996" customHeight="1" x14ac:dyDescent="0.15">
      <c r="A28" s="857"/>
      <c r="B28" s="847"/>
      <c r="D28" s="840"/>
      <c r="E28" s="840"/>
      <c r="F28" s="848"/>
      <c r="G28" s="837"/>
      <c r="I28" s="1180"/>
      <c r="J28" s="839"/>
    </row>
    <row r="29" spans="1:14" s="838" customFormat="1" ht="30" customHeight="1" x14ac:dyDescent="0.15">
      <c r="A29" s="853" t="s">
        <v>897</v>
      </c>
      <c r="B29" s="881" t="s">
        <v>672</v>
      </c>
      <c r="D29" s="855" t="s">
        <v>1301</v>
      </c>
      <c r="E29" s="882"/>
      <c r="F29" s="884"/>
      <c r="G29" s="868" t="str">
        <f>IF(AND(ISBLANK(F29),C29="x",$N$8&gt;0),"Attenzione: domanda a risposta obbligatoria",IF(ISBLANK(F29),"",IF(ISNUMBER(F29),IF(F29-INT(F29)=0,"","  Errore ! Inserire un numero intero senza decimali"),"  Errore ! Inserire un numero intero senza decimali")))</f>
        <v/>
      </c>
      <c r="K29" s="846" t="str">
        <f>LEFT(A29,3)</f>
        <v>LEG</v>
      </c>
      <c r="L29" s="846" t="str">
        <f>RIGHT(A29,3)</f>
        <v>398</v>
      </c>
      <c r="M29" s="846" t="str">
        <f>B29</f>
        <v>INT</v>
      </c>
      <c r="N29" s="846" t="str">
        <f>IF(ISNUMBER(F29),ROUND(F29,0),"")</f>
        <v/>
      </c>
    </row>
    <row r="30" spans="1:14" s="838" customFormat="1" ht="4.3499999999999996" customHeight="1" x14ac:dyDescent="0.15">
      <c r="A30" s="857"/>
      <c r="B30" s="847"/>
      <c r="D30" s="840"/>
      <c r="E30" s="840"/>
      <c r="F30" s="848"/>
      <c r="G30" s="837"/>
      <c r="I30" s="1180"/>
      <c r="J30" s="839"/>
    </row>
    <row r="31" spans="1:14" s="838" customFormat="1" ht="16.5" x14ac:dyDescent="0.15">
      <c r="A31" s="1177" t="s">
        <v>705</v>
      </c>
      <c r="B31" s="1177"/>
      <c r="C31" s="1177"/>
      <c r="D31" s="1178" t="s">
        <v>706</v>
      </c>
      <c r="E31" s="1177"/>
      <c r="F31" s="1179"/>
      <c r="G31" s="837"/>
      <c r="I31" s="1180"/>
      <c r="J31" s="839"/>
    </row>
    <row r="32" spans="1:14" s="838" customFormat="1" ht="4.3499999999999996" customHeight="1" x14ac:dyDescent="0.15">
      <c r="A32" s="857"/>
      <c r="B32" s="847"/>
      <c r="D32" s="840"/>
      <c r="E32" s="840"/>
      <c r="F32" s="842"/>
      <c r="G32" s="837"/>
      <c r="I32" s="1180"/>
      <c r="J32" s="839"/>
    </row>
    <row r="33" spans="1:14" s="838" customFormat="1" x14ac:dyDescent="0.15">
      <c r="A33" s="843" t="s">
        <v>707</v>
      </c>
      <c r="B33" s="844" t="s">
        <v>487</v>
      </c>
      <c r="D33" s="840" t="s">
        <v>708</v>
      </c>
      <c r="F33" s="842"/>
      <c r="G33" s="837"/>
      <c r="K33" s="846" t="str">
        <f>LEFT(A33,3)</f>
        <v>INF</v>
      </c>
      <c r="L33" s="846" t="str">
        <f>RIGHT(A33,3)</f>
        <v>209</v>
      </c>
      <c r="M33" s="846" t="str">
        <f>B33</f>
        <v>NOTE</v>
      </c>
      <c r="N33" s="838" t="str">
        <f>IF(ISBLANK(D34),"",LEFT(D34,1500))</f>
        <v/>
      </c>
    </row>
    <row r="34" spans="1:14" s="838" customFormat="1" ht="45" customHeight="1" x14ac:dyDescent="0.15">
      <c r="A34" s="1186"/>
      <c r="B34" s="858"/>
      <c r="D34" s="1799"/>
      <c r="E34" s="1800"/>
      <c r="F34" s="1801"/>
      <c r="G34" s="868" t="str">
        <f>IF(LEN(D34)&gt;1500,"Attenzione, è stato superato il numero massimo di 1500 caratteri","")</f>
        <v/>
      </c>
      <c r="I34" s="1180"/>
    </row>
    <row r="35" spans="1:14" s="838" customFormat="1" ht="4.3499999999999996" customHeight="1" x14ac:dyDescent="0.15">
      <c r="A35" s="859"/>
      <c r="B35" s="844"/>
      <c r="D35" s="840"/>
      <c r="E35" s="840"/>
      <c r="F35" s="860"/>
      <c r="G35" s="837"/>
      <c r="I35" s="1180"/>
      <c r="J35" s="861"/>
    </row>
    <row r="36" spans="1:14" s="838" customFormat="1" x14ac:dyDescent="0.15">
      <c r="A36" s="843" t="s">
        <v>709</v>
      </c>
      <c r="B36" s="844" t="s">
        <v>487</v>
      </c>
      <c r="D36" s="840" t="s">
        <v>710</v>
      </c>
      <c r="F36" s="842"/>
      <c r="G36" s="837"/>
      <c r="K36" s="846" t="str">
        <f>LEFT(A36,3)</f>
        <v>INF</v>
      </c>
      <c r="L36" s="846" t="str">
        <f>RIGHT(A36,3)</f>
        <v>127</v>
      </c>
      <c r="M36" s="846" t="str">
        <f>B36</f>
        <v>NOTE</v>
      </c>
      <c r="N36" s="838" t="str">
        <f>IF(ISBLANK(D37),"",LEFT(D37,1500))</f>
        <v/>
      </c>
    </row>
    <row r="37" spans="1:14" s="838" customFormat="1" ht="45" customHeight="1" x14ac:dyDescent="0.15">
      <c r="A37" s="1186"/>
      <c r="B37" s="858"/>
      <c r="D37" s="1799"/>
      <c r="E37" s="1800"/>
      <c r="F37" s="1801"/>
      <c r="G37" s="868" t="str">
        <f>IF(LEN(D37)&gt;1500,"Attenzione, è stato superato il numero massimo di 1500 caratteri","")</f>
        <v/>
      </c>
      <c r="I37" s="1180"/>
      <c r="K37" s="862" t="s">
        <v>534</v>
      </c>
    </row>
    <row r="38" spans="1:14" s="838" customFormat="1" ht="15.75" x14ac:dyDescent="0.15">
      <c r="A38" s="1186"/>
      <c r="B38" s="858"/>
      <c r="D38" s="1393"/>
      <c r="E38" s="1393"/>
      <c r="F38" s="1393"/>
      <c r="G38" s="868"/>
      <c r="I38" s="1180"/>
      <c r="K38" s="862"/>
    </row>
    <row r="39" spans="1:14" ht="16.5" x14ac:dyDescent="0.2">
      <c r="A39" s="1195" t="s">
        <v>1302</v>
      </c>
      <c r="B39" s="1394"/>
      <c r="C39" s="1395"/>
      <c r="D39" s="1395"/>
      <c r="E39" s="1395"/>
      <c r="F39" s="1396"/>
    </row>
    <row r="40" spans="1:14" x14ac:dyDescent="0.2">
      <c r="A40" s="1195" t="s">
        <v>1303</v>
      </c>
      <c r="B40" s="1394"/>
      <c r="C40" s="1395"/>
      <c r="D40" s="1395"/>
      <c r="E40" s="1395"/>
      <c r="F40" s="1396"/>
    </row>
    <row r="41" spans="1:14" x14ac:dyDescent="0.2">
      <c r="A41" s="1195" t="s">
        <v>1304</v>
      </c>
      <c r="B41" s="1394"/>
      <c r="C41" s="1395"/>
      <c r="D41" s="1395"/>
      <c r="E41" s="1395"/>
      <c r="F41" s="1396"/>
    </row>
  </sheetData>
  <sheetProtection algorithmName="SHA-512" hashValue="/hcXgz7dXjvFhc+bBOXg+9fpZv0RBjNO9ZY54sbVtvt8Zc2i/SIZ+BHEKWa23xwNwawM5Pi29Oumv7lZ6AQsgw==" saltValue="JRwm6hoLmebw5RrM2tKZFw==" spinCount="100000" sheet="1" formatColumns="0" selectLockedCells="1"/>
  <mergeCells count="4">
    <mergeCell ref="D37:F37"/>
    <mergeCell ref="G2:G3"/>
    <mergeCell ref="G5:G6"/>
    <mergeCell ref="D34:F34"/>
  </mergeCells>
  <dataValidations count="9">
    <dataValidation type="textLength" allowBlank="1" showInputMessage="1" showErrorMessage="1" errorTitle="Errore di digitazione" error="Inserire massimo 1500 caratteri" sqref="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37:F41 IZ37:JB41 SV37:SX41 ACR37:ACT41 AMN37:AMP41 AWJ37:AWL41 BGF37:BGH41 BQB37:BQD41 BZX37:BZZ41 CJT37:CJV41 CTP37:CTR41 DDL37:DDN41 DNH37:DNJ41 DXD37:DXF41 EGZ37:EHB41 EQV37:EQX41 FAR37:FAT41 FKN37:FKP41 FUJ37:FUL41 GEF37:GEH41 GOB37:GOD41 GXX37:GXZ41 HHT37:HHV41 HRP37:HRR41 IBL37:IBN41 ILH37:ILJ41 IVD37:IVF41 JEZ37:JFB41 JOV37:JOX41 JYR37:JYT41 KIN37:KIP41 KSJ37:KSL41 LCF37:LCH41 LMB37:LMD41 LVX37:LVZ41 MFT37:MFV41 MPP37:MPR41 MZL37:MZN41 NJH37:NJJ41 NTD37:NTF41 OCZ37:ODB41 OMV37:OMX41 OWR37:OWT41 PGN37:PGP41 PQJ37:PQL41 QAF37:QAH41 QKB37:QKD41 QTX37:QTZ41 RDT37:RDV41 RNP37:RNR41 RXL37:RXN41 SHH37:SHJ41 SRD37:SRF41 TAZ37:TBB41 TKV37:TKX41 TUR37:TUT41 UEN37:UEP41 UOJ37:UOL41 UYF37:UYH41 VIB37:VID41 VRX37:VRZ41 WBT37:WBV41 WLP37:WLR41 WVL37:WVN41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65573:F65577 IZ65573:JB65577 SV65573:SX65577 ACR65573:ACT65577 AMN65573:AMP65577 AWJ65573:AWL65577 BGF65573:BGH65577 BQB65573:BQD65577 BZX65573:BZZ65577 CJT65573:CJV65577 CTP65573:CTR65577 DDL65573:DDN65577 DNH65573:DNJ65577 DXD65573:DXF65577 EGZ65573:EHB65577 EQV65573:EQX65577 FAR65573:FAT65577 FKN65573:FKP65577 FUJ65573:FUL65577 GEF65573:GEH65577 GOB65573:GOD65577 GXX65573:GXZ65577 HHT65573:HHV65577 HRP65573:HRR65577 IBL65573:IBN65577 ILH65573:ILJ65577 IVD65573:IVF65577 JEZ65573:JFB65577 JOV65573:JOX65577 JYR65573:JYT65577 KIN65573:KIP65577 KSJ65573:KSL65577 LCF65573:LCH65577 LMB65573:LMD65577 LVX65573:LVZ65577 MFT65573:MFV65577 MPP65573:MPR65577 MZL65573:MZN65577 NJH65573:NJJ65577 NTD65573:NTF65577 OCZ65573:ODB65577 OMV65573:OMX65577 OWR65573:OWT65577 PGN65573:PGP65577 PQJ65573:PQL65577 QAF65573:QAH65577 QKB65573:QKD65577 QTX65573:QTZ65577 RDT65573:RDV65577 RNP65573:RNR65577 RXL65573:RXN65577 SHH65573:SHJ65577 SRD65573:SRF65577 TAZ65573:TBB65577 TKV65573:TKX65577 TUR65573:TUT65577 UEN65573:UEP65577 UOJ65573:UOL65577 UYF65573:UYH65577 VIB65573:VID65577 VRX65573:VRZ65577 WBT65573:WBV65577 WLP65573:WLR65577 WVL65573:WVN65577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31109:F131113 IZ131109:JB131113 SV131109:SX131113 ACR131109:ACT131113 AMN131109:AMP131113 AWJ131109:AWL131113 BGF131109:BGH131113 BQB131109:BQD131113 BZX131109:BZZ131113 CJT131109:CJV131113 CTP131109:CTR131113 DDL131109:DDN131113 DNH131109:DNJ131113 DXD131109:DXF131113 EGZ131109:EHB131113 EQV131109:EQX131113 FAR131109:FAT131113 FKN131109:FKP131113 FUJ131109:FUL131113 GEF131109:GEH131113 GOB131109:GOD131113 GXX131109:GXZ131113 HHT131109:HHV131113 HRP131109:HRR131113 IBL131109:IBN131113 ILH131109:ILJ131113 IVD131109:IVF131113 JEZ131109:JFB131113 JOV131109:JOX131113 JYR131109:JYT131113 KIN131109:KIP131113 KSJ131109:KSL131113 LCF131109:LCH131113 LMB131109:LMD131113 LVX131109:LVZ131113 MFT131109:MFV131113 MPP131109:MPR131113 MZL131109:MZN131113 NJH131109:NJJ131113 NTD131109:NTF131113 OCZ131109:ODB131113 OMV131109:OMX131113 OWR131109:OWT131113 PGN131109:PGP131113 PQJ131109:PQL131113 QAF131109:QAH131113 QKB131109:QKD131113 QTX131109:QTZ131113 RDT131109:RDV131113 RNP131109:RNR131113 RXL131109:RXN131113 SHH131109:SHJ131113 SRD131109:SRF131113 TAZ131109:TBB131113 TKV131109:TKX131113 TUR131109:TUT131113 UEN131109:UEP131113 UOJ131109:UOL131113 UYF131109:UYH131113 VIB131109:VID131113 VRX131109:VRZ131113 WBT131109:WBV131113 WLP131109:WLR131113 WVL131109:WVN131113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196645:F196649 IZ196645:JB196649 SV196645:SX196649 ACR196645:ACT196649 AMN196645:AMP196649 AWJ196645:AWL196649 BGF196645:BGH196649 BQB196645:BQD196649 BZX196645:BZZ196649 CJT196645:CJV196649 CTP196645:CTR196649 DDL196645:DDN196649 DNH196645:DNJ196649 DXD196645:DXF196649 EGZ196645:EHB196649 EQV196645:EQX196649 FAR196645:FAT196649 FKN196645:FKP196649 FUJ196645:FUL196649 GEF196645:GEH196649 GOB196645:GOD196649 GXX196645:GXZ196649 HHT196645:HHV196649 HRP196645:HRR196649 IBL196645:IBN196649 ILH196645:ILJ196649 IVD196645:IVF196649 JEZ196645:JFB196649 JOV196645:JOX196649 JYR196645:JYT196649 KIN196645:KIP196649 KSJ196645:KSL196649 LCF196645:LCH196649 LMB196645:LMD196649 LVX196645:LVZ196649 MFT196645:MFV196649 MPP196645:MPR196649 MZL196645:MZN196649 NJH196645:NJJ196649 NTD196645:NTF196649 OCZ196645:ODB196649 OMV196645:OMX196649 OWR196645:OWT196649 PGN196645:PGP196649 PQJ196645:PQL196649 QAF196645:QAH196649 QKB196645:QKD196649 QTX196645:QTZ196649 RDT196645:RDV196649 RNP196645:RNR196649 RXL196645:RXN196649 SHH196645:SHJ196649 SRD196645:SRF196649 TAZ196645:TBB196649 TKV196645:TKX196649 TUR196645:TUT196649 UEN196645:UEP196649 UOJ196645:UOL196649 UYF196645:UYH196649 VIB196645:VID196649 VRX196645:VRZ196649 WBT196645:WBV196649 WLP196645:WLR196649 WVL196645:WVN196649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262181:F262185 IZ262181:JB262185 SV262181:SX262185 ACR262181:ACT262185 AMN262181:AMP262185 AWJ262181:AWL262185 BGF262181:BGH262185 BQB262181:BQD262185 BZX262181:BZZ262185 CJT262181:CJV262185 CTP262181:CTR262185 DDL262181:DDN262185 DNH262181:DNJ262185 DXD262181:DXF262185 EGZ262181:EHB262185 EQV262181:EQX262185 FAR262181:FAT262185 FKN262181:FKP262185 FUJ262181:FUL262185 GEF262181:GEH262185 GOB262181:GOD262185 GXX262181:GXZ262185 HHT262181:HHV262185 HRP262181:HRR262185 IBL262181:IBN262185 ILH262181:ILJ262185 IVD262181:IVF262185 JEZ262181:JFB262185 JOV262181:JOX262185 JYR262181:JYT262185 KIN262181:KIP262185 KSJ262181:KSL262185 LCF262181:LCH262185 LMB262181:LMD262185 LVX262181:LVZ262185 MFT262181:MFV262185 MPP262181:MPR262185 MZL262181:MZN262185 NJH262181:NJJ262185 NTD262181:NTF262185 OCZ262181:ODB262185 OMV262181:OMX262185 OWR262181:OWT262185 PGN262181:PGP262185 PQJ262181:PQL262185 QAF262181:QAH262185 QKB262181:QKD262185 QTX262181:QTZ262185 RDT262181:RDV262185 RNP262181:RNR262185 RXL262181:RXN262185 SHH262181:SHJ262185 SRD262181:SRF262185 TAZ262181:TBB262185 TKV262181:TKX262185 TUR262181:TUT262185 UEN262181:UEP262185 UOJ262181:UOL262185 UYF262181:UYH262185 VIB262181:VID262185 VRX262181:VRZ262185 WBT262181:WBV262185 WLP262181:WLR262185 WVL262181:WVN262185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27717:F327721 IZ327717:JB327721 SV327717:SX327721 ACR327717:ACT327721 AMN327717:AMP327721 AWJ327717:AWL327721 BGF327717:BGH327721 BQB327717:BQD327721 BZX327717:BZZ327721 CJT327717:CJV327721 CTP327717:CTR327721 DDL327717:DDN327721 DNH327717:DNJ327721 DXD327717:DXF327721 EGZ327717:EHB327721 EQV327717:EQX327721 FAR327717:FAT327721 FKN327717:FKP327721 FUJ327717:FUL327721 GEF327717:GEH327721 GOB327717:GOD327721 GXX327717:GXZ327721 HHT327717:HHV327721 HRP327717:HRR327721 IBL327717:IBN327721 ILH327717:ILJ327721 IVD327717:IVF327721 JEZ327717:JFB327721 JOV327717:JOX327721 JYR327717:JYT327721 KIN327717:KIP327721 KSJ327717:KSL327721 LCF327717:LCH327721 LMB327717:LMD327721 LVX327717:LVZ327721 MFT327717:MFV327721 MPP327717:MPR327721 MZL327717:MZN327721 NJH327717:NJJ327721 NTD327717:NTF327721 OCZ327717:ODB327721 OMV327717:OMX327721 OWR327717:OWT327721 PGN327717:PGP327721 PQJ327717:PQL327721 QAF327717:QAH327721 QKB327717:QKD327721 QTX327717:QTZ327721 RDT327717:RDV327721 RNP327717:RNR327721 RXL327717:RXN327721 SHH327717:SHJ327721 SRD327717:SRF327721 TAZ327717:TBB327721 TKV327717:TKX327721 TUR327717:TUT327721 UEN327717:UEP327721 UOJ327717:UOL327721 UYF327717:UYH327721 VIB327717:VID327721 VRX327717:VRZ327721 WBT327717:WBV327721 WLP327717:WLR327721 WVL327717:WVN327721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393253:F393257 IZ393253:JB393257 SV393253:SX393257 ACR393253:ACT393257 AMN393253:AMP393257 AWJ393253:AWL393257 BGF393253:BGH393257 BQB393253:BQD393257 BZX393253:BZZ393257 CJT393253:CJV393257 CTP393253:CTR393257 DDL393253:DDN393257 DNH393253:DNJ393257 DXD393253:DXF393257 EGZ393253:EHB393257 EQV393253:EQX393257 FAR393253:FAT393257 FKN393253:FKP393257 FUJ393253:FUL393257 GEF393253:GEH393257 GOB393253:GOD393257 GXX393253:GXZ393257 HHT393253:HHV393257 HRP393253:HRR393257 IBL393253:IBN393257 ILH393253:ILJ393257 IVD393253:IVF393257 JEZ393253:JFB393257 JOV393253:JOX393257 JYR393253:JYT393257 KIN393253:KIP393257 KSJ393253:KSL393257 LCF393253:LCH393257 LMB393253:LMD393257 LVX393253:LVZ393257 MFT393253:MFV393257 MPP393253:MPR393257 MZL393253:MZN393257 NJH393253:NJJ393257 NTD393253:NTF393257 OCZ393253:ODB393257 OMV393253:OMX393257 OWR393253:OWT393257 PGN393253:PGP393257 PQJ393253:PQL393257 QAF393253:QAH393257 QKB393253:QKD393257 QTX393253:QTZ393257 RDT393253:RDV393257 RNP393253:RNR393257 RXL393253:RXN393257 SHH393253:SHJ393257 SRD393253:SRF393257 TAZ393253:TBB393257 TKV393253:TKX393257 TUR393253:TUT393257 UEN393253:UEP393257 UOJ393253:UOL393257 UYF393253:UYH393257 VIB393253:VID393257 VRX393253:VRZ393257 WBT393253:WBV393257 WLP393253:WLR393257 WVL393253:WVN393257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458789:F458793 IZ458789:JB458793 SV458789:SX458793 ACR458789:ACT458793 AMN458789:AMP458793 AWJ458789:AWL458793 BGF458789:BGH458793 BQB458789:BQD458793 BZX458789:BZZ458793 CJT458789:CJV458793 CTP458789:CTR458793 DDL458789:DDN458793 DNH458789:DNJ458793 DXD458789:DXF458793 EGZ458789:EHB458793 EQV458789:EQX458793 FAR458789:FAT458793 FKN458789:FKP458793 FUJ458789:FUL458793 GEF458789:GEH458793 GOB458789:GOD458793 GXX458789:GXZ458793 HHT458789:HHV458793 HRP458789:HRR458793 IBL458789:IBN458793 ILH458789:ILJ458793 IVD458789:IVF458793 JEZ458789:JFB458793 JOV458789:JOX458793 JYR458789:JYT458793 KIN458789:KIP458793 KSJ458789:KSL458793 LCF458789:LCH458793 LMB458789:LMD458793 LVX458789:LVZ458793 MFT458789:MFV458793 MPP458789:MPR458793 MZL458789:MZN458793 NJH458789:NJJ458793 NTD458789:NTF458793 OCZ458789:ODB458793 OMV458789:OMX458793 OWR458789:OWT458793 PGN458789:PGP458793 PQJ458789:PQL458793 QAF458789:QAH458793 QKB458789:QKD458793 QTX458789:QTZ458793 RDT458789:RDV458793 RNP458789:RNR458793 RXL458789:RXN458793 SHH458789:SHJ458793 SRD458789:SRF458793 TAZ458789:TBB458793 TKV458789:TKX458793 TUR458789:TUT458793 UEN458789:UEP458793 UOJ458789:UOL458793 UYF458789:UYH458793 VIB458789:VID458793 VRX458789:VRZ458793 WBT458789:WBV458793 WLP458789:WLR458793 WVL458789:WVN458793">
      <formula1>0</formula1>
      <formula2>1500</formula2>
    </dataValidation>
    <dataValidation type="textLength" allowBlank="1" showInputMessage="1" showErrorMessage="1" errorTitle="Errore di digitazione" error="Inserire massimo 1500 caratteri" sqref="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24325:F524329 IZ524325:JB524329 SV524325:SX524329 ACR524325:ACT524329 AMN524325:AMP524329 AWJ524325:AWL524329 BGF524325:BGH524329 BQB524325:BQD524329 BZX524325:BZZ524329 CJT524325:CJV524329 CTP524325:CTR524329 DDL524325:DDN524329 DNH524325:DNJ524329 DXD524325:DXF524329 EGZ524325:EHB524329 EQV524325:EQX524329 FAR524325:FAT524329 FKN524325:FKP524329 FUJ524325:FUL524329 GEF524325:GEH524329 GOB524325:GOD524329 GXX524325:GXZ524329 HHT524325:HHV524329 HRP524325:HRR524329 IBL524325:IBN524329 ILH524325:ILJ524329 IVD524325:IVF524329 JEZ524325:JFB524329 JOV524325:JOX524329 JYR524325:JYT524329 KIN524325:KIP524329 KSJ524325:KSL524329 LCF524325:LCH524329 LMB524325:LMD524329 LVX524325:LVZ524329 MFT524325:MFV524329 MPP524325:MPR524329 MZL524325:MZN524329 NJH524325:NJJ524329 NTD524325:NTF524329 OCZ524325:ODB524329 OMV524325:OMX524329 OWR524325:OWT524329 PGN524325:PGP524329 PQJ524325:PQL524329 QAF524325:QAH524329 QKB524325:QKD524329 QTX524325:QTZ524329 RDT524325:RDV524329 RNP524325:RNR524329 RXL524325:RXN524329 SHH524325:SHJ524329 SRD524325:SRF524329 TAZ524325:TBB524329 TKV524325:TKX524329 TUR524325:TUT524329 UEN524325:UEP524329 UOJ524325:UOL524329 UYF524325:UYH524329 VIB524325:VID524329 VRX524325:VRZ524329 WBT524325:WBV524329 WLP524325:WLR524329 WVL524325:WVN524329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589861:F589865 IZ589861:JB589865 SV589861:SX589865 ACR589861:ACT589865 AMN589861:AMP589865 AWJ589861:AWL589865 BGF589861:BGH589865 BQB589861:BQD589865 BZX589861:BZZ589865 CJT589861:CJV589865 CTP589861:CTR589865 DDL589861:DDN589865 DNH589861:DNJ589865 DXD589861:DXF589865 EGZ589861:EHB589865 EQV589861:EQX589865 FAR589861:FAT589865 FKN589861:FKP589865 FUJ589861:FUL589865 GEF589861:GEH589865 GOB589861:GOD589865 GXX589861:GXZ589865 HHT589861:HHV589865 HRP589861:HRR589865 IBL589861:IBN589865 ILH589861:ILJ589865 IVD589861:IVF589865 JEZ589861:JFB589865 JOV589861:JOX589865 JYR589861:JYT589865 KIN589861:KIP589865 KSJ589861:KSL589865 LCF589861:LCH589865 LMB589861:LMD589865 LVX589861:LVZ589865 MFT589861:MFV589865 MPP589861:MPR589865 MZL589861:MZN589865 NJH589861:NJJ589865 NTD589861:NTF589865 OCZ589861:ODB589865 OMV589861:OMX589865 OWR589861:OWT589865 PGN589861:PGP589865 PQJ589861:PQL589865 QAF589861:QAH589865 QKB589861:QKD589865 QTX589861:QTZ589865 RDT589861:RDV589865 RNP589861:RNR589865 RXL589861:RXN589865 SHH589861:SHJ589865 SRD589861:SRF589865 TAZ589861:TBB589865 TKV589861:TKX589865 TUR589861:TUT589865 UEN589861:UEP589865 UOJ589861:UOL589865 UYF589861:UYH589865 VIB589861:VID589865 VRX589861:VRZ589865 WBT589861:WBV589865 WLP589861:WLR589865 WVL589861:WVN589865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655397:F655401 IZ655397:JB655401 SV655397:SX655401 ACR655397:ACT655401 AMN655397:AMP655401 AWJ655397:AWL655401 BGF655397:BGH655401 BQB655397:BQD655401 BZX655397:BZZ655401 CJT655397:CJV655401 CTP655397:CTR655401 DDL655397:DDN655401 DNH655397:DNJ655401 DXD655397:DXF655401 EGZ655397:EHB655401 EQV655397:EQX655401 FAR655397:FAT655401 FKN655397:FKP655401 FUJ655397:FUL655401 GEF655397:GEH655401 GOB655397:GOD655401 GXX655397:GXZ655401 HHT655397:HHV655401 HRP655397:HRR655401 IBL655397:IBN655401 ILH655397:ILJ655401 IVD655397:IVF655401 JEZ655397:JFB655401 JOV655397:JOX655401 JYR655397:JYT655401 KIN655397:KIP655401 KSJ655397:KSL655401 LCF655397:LCH655401 LMB655397:LMD655401 LVX655397:LVZ655401 MFT655397:MFV655401 MPP655397:MPR655401 MZL655397:MZN655401 NJH655397:NJJ655401 NTD655397:NTF655401 OCZ655397:ODB655401 OMV655397:OMX655401 OWR655397:OWT655401 PGN655397:PGP655401 PQJ655397:PQL655401 QAF655397:QAH655401 QKB655397:QKD655401 QTX655397:QTZ655401 RDT655397:RDV655401 RNP655397:RNR655401 RXL655397:RXN655401 SHH655397:SHJ655401 SRD655397:SRF655401 TAZ655397:TBB655401 TKV655397:TKX655401 TUR655397:TUT655401 UEN655397:UEP655401 UOJ655397:UOL655401 UYF655397:UYH655401 VIB655397:VID655401 VRX655397:VRZ655401 WBT655397:WBV655401 WLP655397:WLR655401 WVL655397:WVN655401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20933:F720937 IZ720933:JB720937 SV720933:SX720937 ACR720933:ACT720937 AMN720933:AMP720937 AWJ720933:AWL720937 BGF720933:BGH720937 BQB720933:BQD720937 BZX720933:BZZ720937 CJT720933:CJV720937 CTP720933:CTR720937 DDL720933:DDN720937 DNH720933:DNJ720937 DXD720933:DXF720937 EGZ720933:EHB720937 EQV720933:EQX720937 FAR720933:FAT720937 FKN720933:FKP720937 FUJ720933:FUL720937 GEF720933:GEH720937 GOB720933:GOD720937 GXX720933:GXZ720937 HHT720933:HHV720937 HRP720933:HRR720937 IBL720933:IBN720937 ILH720933:ILJ720937 IVD720933:IVF720937 JEZ720933:JFB720937 JOV720933:JOX720937 JYR720933:JYT720937 KIN720933:KIP720937 KSJ720933:KSL720937 LCF720933:LCH720937 LMB720933:LMD720937 LVX720933:LVZ720937 MFT720933:MFV720937 MPP720933:MPR720937 MZL720933:MZN720937 NJH720933:NJJ720937 NTD720933:NTF720937 OCZ720933:ODB720937 OMV720933:OMX720937 OWR720933:OWT720937 PGN720933:PGP720937 PQJ720933:PQL720937 QAF720933:QAH720937 QKB720933:QKD720937 QTX720933:QTZ720937 RDT720933:RDV720937 RNP720933:RNR720937 RXL720933:RXN720937 SHH720933:SHJ720937 SRD720933:SRF720937 TAZ720933:TBB720937 TKV720933:TKX720937 TUR720933:TUT720937 UEN720933:UEP720937 UOJ720933:UOL720937 UYF720933:UYH720937 VIB720933:VID720937 VRX720933:VRZ720937 WBT720933:WBV720937 WLP720933:WLR720937 WVL720933:WVN720937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786469:F786473 IZ786469:JB786473 SV786469:SX786473 ACR786469:ACT786473 AMN786469:AMP786473 AWJ786469:AWL786473 BGF786469:BGH786473 BQB786469:BQD786473 BZX786469:BZZ786473 CJT786469:CJV786473 CTP786469:CTR786473 DDL786469:DDN786473 DNH786469:DNJ786473 DXD786469:DXF786473 EGZ786469:EHB786473 EQV786469:EQX786473 FAR786469:FAT786473 FKN786469:FKP786473 FUJ786469:FUL786473 GEF786469:GEH786473 GOB786469:GOD786473 GXX786469:GXZ786473 HHT786469:HHV786473 HRP786469:HRR786473 IBL786469:IBN786473 ILH786469:ILJ786473 IVD786469:IVF786473 JEZ786469:JFB786473 JOV786469:JOX786473 JYR786469:JYT786473 KIN786469:KIP786473 KSJ786469:KSL786473 LCF786469:LCH786473 LMB786469:LMD786473 LVX786469:LVZ786473 MFT786469:MFV786473 MPP786469:MPR786473 MZL786469:MZN786473 NJH786469:NJJ786473 NTD786469:NTF786473 OCZ786469:ODB786473 OMV786469:OMX786473 OWR786469:OWT786473 PGN786469:PGP786473 PQJ786469:PQL786473 QAF786469:QAH786473 QKB786469:QKD786473 QTX786469:QTZ786473 RDT786469:RDV786473 RNP786469:RNR786473 RXL786469:RXN786473 SHH786469:SHJ786473 SRD786469:SRF786473 TAZ786469:TBB786473 TKV786469:TKX786473 TUR786469:TUT786473 UEN786469:UEP786473 UOJ786469:UOL786473 UYF786469:UYH786473 VIB786469:VID786473 VRX786469:VRZ786473 WBT786469:WBV786473 WLP786469:WLR786473 WVL786469:WVN786473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852005:F852009 IZ852005:JB852009 SV852005:SX852009 ACR852005:ACT852009 AMN852005:AMP852009 AWJ852005:AWL852009 BGF852005:BGH852009 BQB852005:BQD852009 BZX852005:BZZ852009 CJT852005:CJV852009 CTP852005:CTR852009 DDL852005:DDN852009 DNH852005:DNJ852009 DXD852005:DXF852009 EGZ852005:EHB852009 EQV852005:EQX852009 FAR852005:FAT852009 FKN852005:FKP852009 FUJ852005:FUL852009 GEF852005:GEH852009 GOB852005:GOD852009 GXX852005:GXZ852009 HHT852005:HHV852009 HRP852005:HRR852009 IBL852005:IBN852009 ILH852005:ILJ852009 IVD852005:IVF852009 JEZ852005:JFB852009 JOV852005:JOX852009 JYR852005:JYT852009 KIN852005:KIP852009 KSJ852005:KSL852009 LCF852005:LCH852009 LMB852005:LMD852009 LVX852005:LVZ852009 MFT852005:MFV852009 MPP852005:MPR852009 MZL852005:MZN852009 NJH852005:NJJ852009 NTD852005:NTF852009 OCZ852005:ODB852009 OMV852005:OMX852009 OWR852005:OWT852009 PGN852005:PGP852009 PQJ852005:PQL852009 QAF852005:QAH852009 QKB852005:QKD852009 QTX852005:QTZ852009 RDT852005:RDV852009 RNP852005:RNR852009 RXL852005:RXN852009 SHH852005:SHJ852009 SRD852005:SRF852009 TAZ852005:TBB852009 TKV852005:TKX852009 TUR852005:TUT852009 UEN852005:UEP852009 UOJ852005:UOL852009 UYF852005:UYH852009 VIB852005:VID852009 VRX852005:VRZ852009 WBT852005:WBV852009 WLP852005:WLR852009 WVL852005:WVN852009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17541:F917545 IZ917541:JB917545 SV917541:SX917545 ACR917541:ACT917545 AMN917541:AMP917545 AWJ917541:AWL917545 BGF917541:BGH917545 BQB917541:BQD917545 BZX917541:BZZ917545 CJT917541:CJV917545 CTP917541:CTR917545 DDL917541:DDN917545 DNH917541:DNJ917545 DXD917541:DXF917545 EGZ917541:EHB917545 EQV917541:EQX917545 FAR917541:FAT917545 FKN917541:FKP917545 FUJ917541:FUL917545 GEF917541:GEH917545 GOB917541:GOD917545 GXX917541:GXZ917545 HHT917541:HHV917545 HRP917541:HRR917545 IBL917541:IBN917545 ILH917541:ILJ917545 IVD917541:IVF917545 JEZ917541:JFB917545 JOV917541:JOX917545 JYR917541:JYT917545 KIN917541:KIP917545 KSJ917541:KSL917545 LCF917541:LCH917545 LMB917541:LMD917545 LVX917541:LVZ917545 MFT917541:MFV917545 MPP917541:MPR917545 MZL917541:MZN917545 NJH917541:NJJ917545 NTD917541:NTF917545 OCZ917541:ODB917545 OMV917541:OMX917545 OWR917541:OWT917545 PGN917541:PGP917545 PQJ917541:PQL917545 QAF917541:QAH917545 QKB917541:QKD917545 QTX917541:QTZ917545 RDT917541:RDV917545 RNP917541:RNR917545 RXL917541:RXN917545 SHH917541:SHJ917545 SRD917541:SRF917545 TAZ917541:TBB917545 TKV917541:TKX917545 TUR917541:TUT917545 UEN917541:UEP917545 UOJ917541:UOL917545 UYF917541:UYH917545 VIB917541:VID917545 VRX917541:VRZ917545 WBT917541:WBV917545 WLP917541:WLR917545 WVL917541:WVN917545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983077:F983081 IZ983077:JB983081 SV983077:SX983081 ACR983077:ACT983081 AMN983077:AMP983081 AWJ983077:AWL983081 BGF983077:BGH983081 BQB983077:BQD983081 BZX983077:BZZ983081 CJT983077:CJV983081 CTP983077:CTR983081 DDL983077:DDN983081 DNH983077:DNJ983081 DXD983077:DXF983081 EGZ983077:EHB983081 EQV983077:EQX983081 FAR983077:FAT983081 FKN983077:FKP983081 FUJ983077:FUL983081 GEF983077:GEH983081 GOB983077:GOD983081 GXX983077:GXZ983081 HHT983077:HHV983081 HRP983077:HRR983081 IBL983077:IBN983081 ILH983077:ILJ983081 IVD983077:IVF983081 JEZ983077:JFB983081 JOV983077:JOX983081 JYR983077:JYT983081 KIN983077:KIP983081 KSJ983077:KSL983081 LCF983077:LCH983081 LMB983077:LMD983081 LVX983077:LVZ983081 MFT983077:MFV983081 MPP983077:MPR983081 MZL983077:MZN983081 NJH983077:NJJ983081 NTD983077:NTF983081 OCZ983077:ODB983081 OMV983077:OMX983081 OWR983077:OWT983081 PGN983077:PGP983081 PQJ983077:PQL983081 QAF983077:QAH983081 QKB983077:QKD983081 QTX983077:QTZ983081 RDT983077:RDV983081 RNP983077:RNR983081 RXL983077:RXN983081 SHH983077:SHJ983081 SRD983077:SRF983081 TAZ983077:TBB983081 TKV983077:TKX983081 TUR983077:TUT983081 UEN983077:UEP983081 UOJ983077:UOL983081 UYF983077:UYH983081 VIB983077:VID983081 VRX983077:VRZ983081 WBT983077:WBV983081 WLP983077:WLR983081 WVL983077:WVN983081">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ormula1>100000000000000</formula1>
    </dataValidation>
    <dataValidation type="whole" operator="lessThan" allowBlank="1" showInputMessage="1" showErrorMessage="1" errorTitle="Errore di digitazione" error="Inserire solo numeri interi o lasciare vuoto." sqref="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ormula1>100000000000000</formula1>
    </dataValidation>
    <dataValidation type="whole" operator="lessThan" allowBlank="1" showInputMessage="1" showErrorMessage="1" errorTitle="Errore di digitazione" error="Inserire solo numeri interi o lasciare vuoto." sqref="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ormula1>100000000000000</formula1>
    </dataValidation>
    <dataValidation type="whole" operator="lessThan" allowBlank="1" showInputMessage="1" showErrorMessage="1" errorTitle="Errore di digitazione" error="Inserire solo numeri interi o lasciare vuoto." sqref="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ormula1>100000000000000</formula1>
    </dataValidation>
    <dataValidation type="whole" operator="lessThan" allowBlank="1" showInputMessage="1" showErrorMessage="1" errorTitle="Errore di digitazione" error="Inserire solo numeri interi o lasciare vuoto." sqref="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ormula1>100000000000000</formula1>
    </dataValidation>
    <dataValidation type="whole" operator="lessThan" allowBlank="1" showInputMessage="1" showErrorMessage="1" errorTitle="Errore di digitazione" error="Inserire solo numeri interi o lasciare vuoto." sqref="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ormula1>100000000000000</formula1>
    </dataValidation>
    <dataValidation type="custom" operator="lessThan" allowBlank="1" showInputMessage="1" showErrorMessage="1" errorTitle="Errore di digitazione" error="Inserire solo valori percentuali con al massimo due cifre decimali e chiudere con il simbolo %." 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ormula1>OR(F21=0,F21-INT(F21*10000)/10000=0)</formula1>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4"/>
  <sheetViews>
    <sheetView showGridLines="0" zoomScale="80" zoomScaleNormal="80" workbookViewId="0">
      <selection activeCell="F13" sqref="F13"/>
    </sheetView>
  </sheetViews>
  <sheetFormatPr defaultColWidth="9.33203125" defaultRowHeight="15" x14ac:dyDescent="0.2"/>
  <cols>
    <col min="1" max="1" width="10.6640625" style="863" customWidth="1"/>
    <col min="2" max="2" width="8.6640625" style="864" customWidth="1"/>
    <col min="3" max="3" width="2.6640625" style="836" customWidth="1"/>
    <col min="4" max="4" width="180.6640625" style="836" customWidth="1"/>
    <col min="5" max="5" width="2.6640625" style="836" customWidth="1"/>
    <col min="6" max="6" width="20.6640625" style="865" customWidth="1"/>
    <col min="7" max="7" width="50.6640625" style="833" customWidth="1"/>
    <col min="8" max="8" width="12" style="838" customWidth="1"/>
    <col min="9" max="9" width="12" style="1180" customWidth="1"/>
    <col min="10" max="10" width="12" style="861" customWidth="1"/>
    <col min="11" max="13" width="12" style="836" hidden="1" customWidth="1"/>
    <col min="14" max="14" width="14" style="836" hidden="1" customWidth="1"/>
    <col min="15" max="247" width="9.33203125" style="836"/>
    <col min="248" max="248" width="10.6640625" style="836" customWidth="1"/>
    <col min="249" max="249" width="8.6640625" style="836" customWidth="1"/>
    <col min="250" max="250" width="2.6640625" style="836" customWidth="1"/>
    <col min="251" max="251" width="180.6640625" style="836" customWidth="1"/>
    <col min="252" max="252" width="2.6640625" style="836" customWidth="1"/>
    <col min="253" max="253" width="20.6640625" style="836" customWidth="1"/>
    <col min="254" max="254" width="50.6640625" style="836" customWidth="1"/>
    <col min="255" max="260" width="12" style="836" customWidth="1"/>
    <col min="261" max="261" width="14" style="836" customWidth="1"/>
    <col min="262" max="503" width="9.33203125" style="836"/>
    <col min="504" max="504" width="10.6640625" style="836" customWidth="1"/>
    <col min="505" max="505" width="8.6640625" style="836" customWidth="1"/>
    <col min="506" max="506" width="2.6640625" style="836" customWidth="1"/>
    <col min="507" max="507" width="180.6640625" style="836" customWidth="1"/>
    <col min="508" max="508" width="2.6640625" style="836" customWidth="1"/>
    <col min="509" max="509" width="20.6640625" style="836" customWidth="1"/>
    <col min="510" max="510" width="50.6640625" style="836" customWidth="1"/>
    <col min="511" max="516" width="12" style="836" customWidth="1"/>
    <col min="517" max="517" width="14" style="836" customWidth="1"/>
    <col min="518" max="759" width="9.33203125" style="836"/>
    <col min="760" max="760" width="10.6640625" style="836" customWidth="1"/>
    <col min="761" max="761" width="8.6640625" style="836" customWidth="1"/>
    <col min="762" max="762" width="2.6640625" style="836" customWidth="1"/>
    <col min="763" max="763" width="180.6640625" style="836" customWidth="1"/>
    <col min="764" max="764" width="2.6640625" style="836" customWidth="1"/>
    <col min="765" max="765" width="20.6640625" style="836" customWidth="1"/>
    <col min="766" max="766" width="50.6640625" style="836" customWidth="1"/>
    <col min="767" max="772" width="12" style="836" customWidth="1"/>
    <col min="773" max="773" width="14" style="836" customWidth="1"/>
    <col min="774" max="1015" width="9.33203125" style="836"/>
    <col min="1016" max="1016" width="10.6640625" style="836" customWidth="1"/>
    <col min="1017" max="1017" width="8.6640625" style="836" customWidth="1"/>
    <col min="1018" max="1018" width="2.6640625" style="836" customWidth="1"/>
    <col min="1019" max="1019" width="180.6640625" style="836" customWidth="1"/>
    <col min="1020" max="1020" width="2.6640625" style="836" customWidth="1"/>
    <col min="1021" max="1021" width="20.6640625" style="836" customWidth="1"/>
    <col min="1022" max="1022" width="50.6640625" style="836" customWidth="1"/>
    <col min="1023" max="1028" width="12" style="836" customWidth="1"/>
    <col min="1029" max="1029" width="14" style="836" customWidth="1"/>
    <col min="1030" max="1271" width="9.33203125" style="836"/>
    <col min="1272" max="1272" width="10.6640625" style="836" customWidth="1"/>
    <col min="1273" max="1273" width="8.6640625" style="836" customWidth="1"/>
    <col min="1274" max="1274" width="2.6640625" style="836" customWidth="1"/>
    <col min="1275" max="1275" width="180.6640625" style="836" customWidth="1"/>
    <col min="1276" max="1276" width="2.6640625" style="836" customWidth="1"/>
    <col min="1277" max="1277" width="20.6640625" style="836" customWidth="1"/>
    <col min="1278" max="1278" width="50.6640625" style="836" customWidth="1"/>
    <col min="1279" max="1284" width="12" style="836" customWidth="1"/>
    <col min="1285" max="1285" width="14" style="836" customWidth="1"/>
    <col min="1286" max="1527" width="9.33203125" style="836"/>
    <col min="1528" max="1528" width="10.6640625" style="836" customWidth="1"/>
    <col min="1529" max="1529" width="8.6640625" style="836" customWidth="1"/>
    <col min="1530" max="1530" width="2.6640625" style="836" customWidth="1"/>
    <col min="1531" max="1531" width="180.6640625" style="836" customWidth="1"/>
    <col min="1532" max="1532" width="2.6640625" style="836" customWidth="1"/>
    <col min="1533" max="1533" width="20.6640625" style="836" customWidth="1"/>
    <col min="1534" max="1534" width="50.6640625" style="836" customWidth="1"/>
    <col min="1535" max="1540" width="12" style="836" customWidth="1"/>
    <col min="1541" max="1541" width="14" style="836" customWidth="1"/>
    <col min="1542" max="1783" width="9.33203125" style="836"/>
    <col min="1784" max="1784" width="10.6640625" style="836" customWidth="1"/>
    <col min="1785" max="1785" width="8.6640625" style="836" customWidth="1"/>
    <col min="1786" max="1786" width="2.6640625" style="836" customWidth="1"/>
    <col min="1787" max="1787" width="180.6640625" style="836" customWidth="1"/>
    <col min="1788" max="1788" width="2.6640625" style="836" customWidth="1"/>
    <col min="1789" max="1789" width="20.6640625" style="836" customWidth="1"/>
    <col min="1790" max="1790" width="50.6640625" style="836" customWidth="1"/>
    <col min="1791" max="1796" width="12" style="836" customWidth="1"/>
    <col min="1797" max="1797" width="14" style="836" customWidth="1"/>
    <col min="1798" max="2039" width="9.33203125" style="836"/>
    <col min="2040" max="2040" width="10.6640625" style="836" customWidth="1"/>
    <col min="2041" max="2041" width="8.6640625" style="836" customWidth="1"/>
    <col min="2042" max="2042" width="2.6640625" style="836" customWidth="1"/>
    <col min="2043" max="2043" width="180.6640625" style="836" customWidth="1"/>
    <col min="2044" max="2044" width="2.6640625" style="836" customWidth="1"/>
    <col min="2045" max="2045" width="20.6640625" style="836" customWidth="1"/>
    <col min="2046" max="2046" width="50.6640625" style="836" customWidth="1"/>
    <col min="2047" max="2052" width="12" style="836" customWidth="1"/>
    <col min="2053" max="2053" width="14" style="836" customWidth="1"/>
    <col min="2054" max="2295" width="9.33203125" style="836"/>
    <col min="2296" max="2296" width="10.6640625" style="836" customWidth="1"/>
    <col min="2297" max="2297" width="8.6640625" style="836" customWidth="1"/>
    <col min="2298" max="2298" width="2.6640625" style="836" customWidth="1"/>
    <col min="2299" max="2299" width="180.6640625" style="836" customWidth="1"/>
    <col min="2300" max="2300" width="2.6640625" style="836" customWidth="1"/>
    <col min="2301" max="2301" width="20.6640625" style="836" customWidth="1"/>
    <col min="2302" max="2302" width="50.6640625" style="836" customWidth="1"/>
    <col min="2303" max="2308" width="12" style="836" customWidth="1"/>
    <col min="2309" max="2309" width="14" style="836" customWidth="1"/>
    <col min="2310" max="2551" width="9.33203125" style="836"/>
    <col min="2552" max="2552" width="10.6640625" style="836" customWidth="1"/>
    <col min="2553" max="2553" width="8.6640625" style="836" customWidth="1"/>
    <col min="2554" max="2554" width="2.6640625" style="836" customWidth="1"/>
    <col min="2555" max="2555" width="180.6640625" style="836" customWidth="1"/>
    <col min="2556" max="2556" width="2.6640625" style="836" customWidth="1"/>
    <col min="2557" max="2557" width="20.6640625" style="836" customWidth="1"/>
    <col min="2558" max="2558" width="50.6640625" style="836" customWidth="1"/>
    <col min="2559" max="2564" width="12" style="836" customWidth="1"/>
    <col min="2565" max="2565" width="14" style="836" customWidth="1"/>
    <col min="2566" max="2807" width="9.33203125" style="836"/>
    <col min="2808" max="2808" width="10.6640625" style="836" customWidth="1"/>
    <col min="2809" max="2809" width="8.6640625" style="836" customWidth="1"/>
    <col min="2810" max="2810" width="2.6640625" style="836" customWidth="1"/>
    <col min="2811" max="2811" width="180.6640625" style="836" customWidth="1"/>
    <col min="2812" max="2812" width="2.6640625" style="836" customWidth="1"/>
    <col min="2813" max="2813" width="20.6640625" style="836" customWidth="1"/>
    <col min="2814" max="2814" width="50.6640625" style="836" customWidth="1"/>
    <col min="2815" max="2820" width="12" style="836" customWidth="1"/>
    <col min="2821" max="2821" width="14" style="836" customWidth="1"/>
    <col min="2822" max="3063" width="9.33203125" style="836"/>
    <col min="3064" max="3064" width="10.6640625" style="836" customWidth="1"/>
    <col min="3065" max="3065" width="8.6640625" style="836" customWidth="1"/>
    <col min="3066" max="3066" width="2.6640625" style="836" customWidth="1"/>
    <col min="3067" max="3067" width="180.6640625" style="836" customWidth="1"/>
    <col min="3068" max="3068" width="2.6640625" style="836" customWidth="1"/>
    <col min="3069" max="3069" width="20.6640625" style="836" customWidth="1"/>
    <col min="3070" max="3070" width="50.6640625" style="836" customWidth="1"/>
    <col min="3071" max="3076" width="12" style="836" customWidth="1"/>
    <col min="3077" max="3077" width="14" style="836" customWidth="1"/>
    <col min="3078" max="3319" width="9.33203125" style="836"/>
    <col min="3320" max="3320" width="10.6640625" style="836" customWidth="1"/>
    <col min="3321" max="3321" width="8.6640625" style="836" customWidth="1"/>
    <col min="3322" max="3322" width="2.6640625" style="836" customWidth="1"/>
    <col min="3323" max="3323" width="180.6640625" style="836" customWidth="1"/>
    <col min="3324" max="3324" width="2.6640625" style="836" customWidth="1"/>
    <col min="3325" max="3325" width="20.6640625" style="836" customWidth="1"/>
    <col min="3326" max="3326" width="50.6640625" style="836" customWidth="1"/>
    <col min="3327" max="3332" width="12" style="836" customWidth="1"/>
    <col min="3333" max="3333" width="14" style="836" customWidth="1"/>
    <col min="3334" max="3575" width="9.33203125" style="836"/>
    <col min="3576" max="3576" width="10.6640625" style="836" customWidth="1"/>
    <col min="3577" max="3577" width="8.6640625" style="836" customWidth="1"/>
    <col min="3578" max="3578" width="2.6640625" style="836" customWidth="1"/>
    <col min="3579" max="3579" width="180.6640625" style="836" customWidth="1"/>
    <col min="3580" max="3580" width="2.6640625" style="836" customWidth="1"/>
    <col min="3581" max="3581" width="20.6640625" style="836" customWidth="1"/>
    <col min="3582" max="3582" width="50.6640625" style="836" customWidth="1"/>
    <col min="3583" max="3588" width="12" style="836" customWidth="1"/>
    <col min="3589" max="3589" width="14" style="836" customWidth="1"/>
    <col min="3590" max="3831" width="9.33203125" style="836"/>
    <col min="3832" max="3832" width="10.6640625" style="836" customWidth="1"/>
    <col min="3833" max="3833" width="8.6640625" style="836" customWidth="1"/>
    <col min="3834" max="3834" width="2.6640625" style="836" customWidth="1"/>
    <col min="3835" max="3835" width="180.6640625" style="836" customWidth="1"/>
    <col min="3836" max="3836" width="2.6640625" style="836" customWidth="1"/>
    <col min="3837" max="3837" width="20.6640625" style="836" customWidth="1"/>
    <col min="3838" max="3838" width="50.6640625" style="836" customWidth="1"/>
    <col min="3839" max="3844" width="12" style="836" customWidth="1"/>
    <col min="3845" max="3845" width="14" style="836" customWidth="1"/>
    <col min="3846" max="4087" width="9.33203125" style="836"/>
    <col min="4088" max="4088" width="10.6640625" style="836" customWidth="1"/>
    <col min="4089" max="4089" width="8.6640625" style="836" customWidth="1"/>
    <col min="4090" max="4090" width="2.6640625" style="836" customWidth="1"/>
    <col min="4091" max="4091" width="180.6640625" style="836" customWidth="1"/>
    <col min="4092" max="4092" width="2.6640625" style="836" customWidth="1"/>
    <col min="4093" max="4093" width="20.6640625" style="836" customWidth="1"/>
    <col min="4094" max="4094" width="50.6640625" style="836" customWidth="1"/>
    <col min="4095" max="4100" width="12" style="836" customWidth="1"/>
    <col min="4101" max="4101" width="14" style="836" customWidth="1"/>
    <col min="4102" max="4343" width="9.33203125" style="836"/>
    <col min="4344" max="4344" width="10.6640625" style="836" customWidth="1"/>
    <col min="4345" max="4345" width="8.6640625" style="836" customWidth="1"/>
    <col min="4346" max="4346" width="2.6640625" style="836" customWidth="1"/>
    <col min="4347" max="4347" width="180.6640625" style="836" customWidth="1"/>
    <col min="4348" max="4348" width="2.6640625" style="836" customWidth="1"/>
    <col min="4349" max="4349" width="20.6640625" style="836" customWidth="1"/>
    <col min="4350" max="4350" width="50.6640625" style="836" customWidth="1"/>
    <col min="4351" max="4356" width="12" style="836" customWidth="1"/>
    <col min="4357" max="4357" width="14" style="836" customWidth="1"/>
    <col min="4358" max="4599" width="9.33203125" style="836"/>
    <col min="4600" max="4600" width="10.6640625" style="836" customWidth="1"/>
    <col min="4601" max="4601" width="8.6640625" style="836" customWidth="1"/>
    <col min="4602" max="4602" width="2.6640625" style="836" customWidth="1"/>
    <col min="4603" max="4603" width="180.6640625" style="836" customWidth="1"/>
    <col min="4604" max="4604" width="2.6640625" style="836" customWidth="1"/>
    <col min="4605" max="4605" width="20.6640625" style="836" customWidth="1"/>
    <col min="4606" max="4606" width="50.6640625" style="836" customWidth="1"/>
    <col min="4607" max="4612" width="12" style="836" customWidth="1"/>
    <col min="4613" max="4613" width="14" style="836" customWidth="1"/>
    <col min="4614" max="4855" width="9.33203125" style="836"/>
    <col min="4856" max="4856" width="10.6640625" style="836" customWidth="1"/>
    <col min="4857" max="4857" width="8.6640625" style="836" customWidth="1"/>
    <col min="4858" max="4858" width="2.6640625" style="836" customWidth="1"/>
    <col min="4859" max="4859" width="180.6640625" style="836" customWidth="1"/>
    <col min="4860" max="4860" width="2.6640625" style="836" customWidth="1"/>
    <col min="4861" max="4861" width="20.6640625" style="836" customWidth="1"/>
    <col min="4862" max="4862" width="50.6640625" style="836" customWidth="1"/>
    <col min="4863" max="4868" width="12" style="836" customWidth="1"/>
    <col min="4869" max="4869" width="14" style="836" customWidth="1"/>
    <col min="4870" max="5111" width="9.33203125" style="836"/>
    <col min="5112" max="5112" width="10.6640625" style="836" customWidth="1"/>
    <col min="5113" max="5113" width="8.6640625" style="836" customWidth="1"/>
    <col min="5114" max="5114" width="2.6640625" style="836" customWidth="1"/>
    <col min="5115" max="5115" width="180.6640625" style="836" customWidth="1"/>
    <col min="5116" max="5116" width="2.6640625" style="836" customWidth="1"/>
    <col min="5117" max="5117" width="20.6640625" style="836" customWidth="1"/>
    <col min="5118" max="5118" width="50.6640625" style="836" customWidth="1"/>
    <col min="5119" max="5124" width="12" style="836" customWidth="1"/>
    <col min="5125" max="5125" width="14" style="836" customWidth="1"/>
    <col min="5126" max="5367" width="9.33203125" style="836"/>
    <col min="5368" max="5368" width="10.6640625" style="836" customWidth="1"/>
    <col min="5369" max="5369" width="8.6640625" style="836" customWidth="1"/>
    <col min="5370" max="5370" width="2.6640625" style="836" customWidth="1"/>
    <col min="5371" max="5371" width="180.6640625" style="836" customWidth="1"/>
    <col min="5372" max="5372" width="2.6640625" style="836" customWidth="1"/>
    <col min="5373" max="5373" width="20.6640625" style="836" customWidth="1"/>
    <col min="5374" max="5374" width="50.6640625" style="836" customWidth="1"/>
    <col min="5375" max="5380" width="12" style="836" customWidth="1"/>
    <col min="5381" max="5381" width="14" style="836" customWidth="1"/>
    <col min="5382" max="5623" width="9.33203125" style="836"/>
    <col min="5624" max="5624" width="10.6640625" style="836" customWidth="1"/>
    <col min="5625" max="5625" width="8.6640625" style="836" customWidth="1"/>
    <col min="5626" max="5626" width="2.6640625" style="836" customWidth="1"/>
    <col min="5627" max="5627" width="180.6640625" style="836" customWidth="1"/>
    <col min="5628" max="5628" width="2.6640625" style="836" customWidth="1"/>
    <col min="5629" max="5629" width="20.6640625" style="836" customWidth="1"/>
    <col min="5630" max="5630" width="50.6640625" style="836" customWidth="1"/>
    <col min="5631" max="5636" width="12" style="836" customWidth="1"/>
    <col min="5637" max="5637" width="14" style="836" customWidth="1"/>
    <col min="5638" max="5879" width="9.33203125" style="836"/>
    <col min="5880" max="5880" width="10.6640625" style="836" customWidth="1"/>
    <col min="5881" max="5881" width="8.6640625" style="836" customWidth="1"/>
    <col min="5882" max="5882" width="2.6640625" style="836" customWidth="1"/>
    <col min="5883" max="5883" width="180.6640625" style="836" customWidth="1"/>
    <col min="5884" max="5884" width="2.6640625" style="836" customWidth="1"/>
    <col min="5885" max="5885" width="20.6640625" style="836" customWidth="1"/>
    <col min="5886" max="5886" width="50.6640625" style="836" customWidth="1"/>
    <col min="5887" max="5892" width="12" style="836" customWidth="1"/>
    <col min="5893" max="5893" width="14" style="836" customWidth="1"/>
    <col min="5894" max="6135" width="9.33203125" style="836"/>
    <col min="6136" max="6136" width="10.6640625" style="836" customWidth="1"/>
    <col min="6137" max="6137" width="8.6640625" style="836" customWidth="1"/>
    <col min="6138" max="6138" width="2.6640625" style="836" customWidth="1"/>
    <col min="6139" max="6139" width="180.6640625" style="836" customWidth="1"/>
    <col min="6140" max="6140" width="2.6640625" style="836" customWidth="1"/>
    <col min="6141" max="6141" width="20.6640625" style="836" customWidth="1"/>
    <col min="6142" max="6142" width="50.6640625" style="836" customWidth="1"/>
    <col min="6143" max="6148" width="12" style="836" customWidth="1"/>
    <col min="6149" max="6149" width="14" style="836" customWidth="1"/>
    <col min="6150" max="6391" width="9.33203125" style="836"/>
    <col min="6392" max="6392" width="10.6640625" style="836" customWidth="1"/>
    <col min="6393" max="6393" width="8.6640625" style="836" customWidth="1"/>
    <col min="6394" max="6394" width="2.6640625" style="836" customWidth="1"/>
    <col min="6395" max="6395" width="180.6640625" style="836" customWidth="1"/>
    <col min="6396" max="6396" width="2.6640625" style="836" customWidth="1"/>
    <col min="6397" max="6397" width="20.6640625" style="836" customWidth="1"/>
    <col min="6398" max="6398" width="50.6640625" style="836" customWidth="1"/>
    <col min="6399" max="6404" width="12" style="836" customWidth="1"/>
    <col min="6405" max="6405" width="14" style="836" customWidth="1"/>
    <col min="6406" max="6647" width="9.33203125" style="836"/>
    <col min="6648" max="6648" width="10.6640625" style="836" customWidth="1"/>
    <col min="6649" max="6649" width="8.6640625" style="836" customWidth="1"/>
    <col min="6650" max="6650" width="2.6640625" style="836" customWidth="1"/>
    <col min="6651" max="6651" width="180.6640625" style="836" customWidth="1"/>
    <col min="6652" max="6652" width="2.6640625" style="836" customWidth="1"/>
    <col min="6653" max="6653" width="20.6640625" style="836" customWidth="1"/>
    <col min="6654" max="6654" width="50.6640625" style="836" customWidth="1"/>
    <col min="6655" max="6660" width="12" style="836" customWidth="1"/>
    <col min="6661" max="6661" width="14" style="836" customWidth="1"/>
    <col min="6662" max="6903" width="9.33203125" style="836"/>
    <col min="6904" max="6904" width="10.6640625" style="836" customWidth="1"/>
    <col min="6905" max="6905" width="8.6640625" style="836" customWidth="1"/>
    <col min="6906" max="6906" width="2.6640625" style="836" customWidth="1"/>
    <col min="6907" max="6907" width="180.6640625" style="836" customWidth="1"/>
    <col min="6908" max="6908" width="2.6640625" style="836" customWidth="1"/>
    <col min="6909" max="6909" width="20.6640625" style="836" customWidth="1"/>
    <col min="6910" max="6910" width="50.6640625" style="836" customWidth="1"/>
    <col min="6911" max="6916" width="12" style="836" customWidth="1"/>
    <col min="6917" max="6917" width="14" style="836" customWidth="1"/>
    <col min="6918" max="7159" width="9.33203125" style="836"/>
    <col min="7160" max="7160" width="10.6640625" style="836" customWidth="1"/>
    <col min="7161" max="7161" width="8.6640625" style="836" customWidth="1"/>
    <col min="7162" max="7162" width="2.6640625" style="836" customWidth="1"/>
    <col min="7163" max="7163" width="180.6640625" style="836" customWidth="1"/>
    <col min="7164" max="7164" width="2.6640625" style="836" customWidth="1"/>
    <col min="7165" max="7165" width="20.6640625" style="836" customWidth="1"/>
    <col min="7166" max="7166" width="50.6640625" style="836" customWidth="1"/>
    <col min="7167" max="7172" width="12" style="836" customWidth="1"/>
    <col min="7173" max="7173" width="14" style="836" customWidth="1"/>
    <col min="7174" max="7415" width="9.33203125" style="836"/>
    <col min="7416" max="7416" width="10.6640625" style="836" customWidth="1"/>
    <col min="7417" max="7417" width="8.6640625" style="836" customWidth="1"/>
    <col min="7418" max="7418" width="2.6640625" style="836" customWidth="1"/>
    <col min="7419" max="7419" width="180.6640625" style="836" customWidth="1"/>
    <col min="7420" max="7420" width="2.6640625" style="836" customWidth="1"/>
    <col min="7421" max="7421" width="20.6640625" style="836" customWidth="1"/>
    <col min="7422" max="7422" width="50.6640625" style="836" customWidth="1"/>
    <col min="7423" max="7428" width="12" style="836" customWidth="1"/>
    <col min="7429" max="7429" width="14" style="836" customWidth="1"/>
    <col min="7430" max="7671" width="9.33203125" style="836"/>
    <col min="7672" max="7672" width="10.6640625" style="836" customWidth="1"/>
    <col min="7673" max="7673" width="8.6640625" style="836" customWidth="1"/>
    <col min="7674" max="7674" width="2.6640625" style="836" customWidth="1"/>
    <col min="7675" max="7675" width="180.6640625" style="836" customWidth="1"/>
    <col min="7676" max="7676" width="2.6640625" style="836" customWidth="1"/>
    <col min="7677" max="7677" width="20.6640625" style="836" customWidth="1"/>
    <col min="7678" max="7678" width="50.6640625" style="836" customWidth="1"/>
    <col min="7679" max="7684" width="12" style="836" customWidth="1"/>
    <col min="7685" max="7685" width="14" style="836" customWidth="1"/>
    <col min="7686" max="7927" width="9.33203125" style="836"/>
    <col min="7928" max="7928" width="10.6640625" style="836" customWidth="1"/>
    <col min="7929" max="7929" width="8.6640625" style="836" customWidth="1"/>
    <col min="7930" max="7930" width="2.6640625" style="836" customWidth="1"/>
    <col min="7931" max="7931" width="180.6640625" style="836" customWidth="1"/>
    <col min="7932" max="7932" width="2.6640625" style="836" customWidth="1"/>
    <col min="7933" max="7933" width="20.6640625" style="836" customWidth="1"/>
    <col min="7934" max="7934" width="50.6640625" style="836" customWidth="1"/>
    <col min="7935" max="7940" width="12" style="836" customWidth="1"/>
    <col min="7941" max="7941" width="14" style="836" customWidth="1"/>
    <col min="7942" max="8183" width="9.33203125" style="836"/>
    <col min="8184" max="8184" width="10.6640625" style="836" customWidth="1"/>
    <col min="8185" max="8185" width="8.6640625" style="836" customWidth="1"/>
    <col min="8186" max="8186" width="2.6640625" style="836" customWidth="1"/>
    <col min="8187" max="8187" width="180.6640625" style="836" customWidth="1"/>
    <col min="8188" max="8188" width="2.6640625" style="836" customWidth="1"/>
    <col min="8189" max="8189" width="20.6640625" style="836" customWidth="1"/>
    <col min="8190" max="8190" width="50.6640625" style="836" customWidth="1"/>
    <col min="8191" max="8196" width="12" style="836" customWidth="1"/>
    <col min="8197" max="8197" width="14" style="836" customWidth="1"/>
    <col min="8198" max="8439" width="9.33203125" style="836"/>
    <col min="8440" max="8440" width="10.6640625" style="836" customWidth="1"/>
    <col min="8441" max="8441" width="8.6640625" style="836" customWidth="1"/>
    <col min="8442" max="8442" width="2.6640625" style="836" customWidth="1"/>
    <col min="8443" max="8443" width="180.6640625" style="836" customWidth="1"/>
    <col min="8444" max="8444" width="2.6640625" style="836" customWidth="1"/>
    <col min="8445" max="8445" width="20.6640625" style="836" customWidth="1"/>
    <col min="8446" max="8446" width="50.6640625" style="836" customWidth="1"/>
    <col min="8447" max="8452" width="12" style="836" customWidth="1"/>
    <col min="8453" max="8453" width="14" style="836" customWidth="1"/>
    <col min="8454" max="8695" width="9.33203125" style="836"/>
    <col min="8696" max="8696" width="10.6640625" style="836" customWidth="1"/>
    <col min="8697" max="8697" width="8.6640625" style="836" customWidth="1"/>
    <col min="8698" max="8698" width="2.6640625" style="836" customWidth="1"/>
    <col min="8699" max="8699" width="180.6640625" style="836" customWidth="1"/>
    <col min="8700" max="8700" width="2.6640625" style="836" customWidth="1"/>
    <col min="8701" max="8701" width="20.6640625" style="836" customWidth="1"/>
    <col min="8702" max="8702" width="50.6640625" style="836" customWidth="1"/>
    <col min="8703" max="8708" width="12" style="836" customWidth="1"/>
    <col min="8709" max="8709" width="14" style="836" customWidth="1"/>
    <col min="8710" max="8951" width="9.33203125" style="836"/>
    <col min="8952" max="8952" width="10.6640625" style="836" customWidth="1"/>
    <col min="8953" max="8953" width="8.6640625" style="836" customWidth="1"/>
    <col min="8954" max="8954" width="2.6640625" style="836" customWidth="1"/>
    <col min="8955" max="8955" width="180.6640625" style="836" customWidth="1"/>
    <col min="8956" max="8956" width="2.6640625" style="836" customWidth="1"/>
    <col min="8957" max="8957" width="20.6640625" style="836" customWidth="1"/>
    <col min="8958" max="8958" width="50.6640625" style="836" customWidth="1"/>
    <col min="8959" max="8964" width="12" style="836" customWidth="1"/>
    <col min="8965" max="8965" width="14" style="836" customWidth="1"/>
    <col min="8966" max="9207" width="9.33203125" style="836"/>
    <col min="9208" max="9208" width="10.6640625" style="836" customWidth="1"/>
    <col min="9209" max="9209" width="8.6640625" style="836" customWidth="1"/>
    <col min="9210" max="9210" width="2.6640625" style="836" customWidth="1"/>
    <col min="9211" max="9211" width="180.6640625" style="836" customWidth="1"/>
    <col min="9212" max="9212" width="2.6640625" style="836" customWidth="1"/>
    <col min="9213" max="9213" width="20.6640625" style="836" customWidth="1"/>
    <col min="9214" max="9214" width="50.6640625" style="836" customWidth="1"/>
    <col min="9215" max="9220" width="12" style="836" customWidth="1"/>
    <col min="9221" max="9221" width="14" style="836" customWidth="1"/>
    <col min="9222" max="9463" width="9.33203125" style="836"/>
    <col min="9464" max="9464" width="10.6640625" style="836" customWidth="1"/>
    <col min="9465" max="9465" width="8.6640625" style="836" customWidth="1"/>
    <col min="9466" max="9466" width="2.6640625" style="836" customWidth="1"/>
    <col min="9467" max="9467" width="180.6640625" style="836" customWidth="1"/>
    <col min="9468" max="9468" width="2.6640625" style="836" customWidth="1"/>
    <col min="9469" max="9469" width="20.6640625" style="836" customWidth="1"/>
    <col min="9470" max="9470" width="50.6640625" style="836" customWidth="1"/>
    <col min="9471" max="9476" width="12" style="836" customWidth="1"/>
    <col min="9477" max="9477" width="14" style="836" customWidth="1"/>
    <col min="9478" max="9719" width="9.33203125" style="836"/>
    <col min="9720" max="9720" width="10.6640625" style="836" customWidth="1"/>
    <col min="9721" max="9721" width="8.6640625" style="836" customWidth="1"/>
    <col min="9722" max="9722" width="2.6640625" style="836" customWidth="1"/>
    <col min="9723" max="9723" width="180.6640625" style="836" customWidth="1"/>
    <col min="9724" max="9724" width="2.6640625" style="836" customWidth="1"/>
    <col min="9725" max="9725" width="20.6640625" style="836" customWidth="1"/>
    <col min="9726" max="9726" width="50.6640625" style="836" customWidth="1"/>
    <col min="9727" max="9732" width="12" style="836" customWidth="1"/>
    <col min="9733" max="9733" width="14" style="836" customWidth="1"/>
    <col min="9734" max="9975" width="9.33203125" style="836"/>
    <col min="9976" max="9976" width="10.6640625" style="836" customWidth="1"/>
    <col min="9977" max="9977" width="8.6640625" style="836" customWidth="1"/>
    <col min="9978" max="9978" width="2.6640625" style="836" customWidth="1"/>
    <col min="9979" max="9979" width="180.6640625" style="836" customWidth="1"/>
    <col min="9980" max="9980" width="2.6640625" style="836" customWidth="1"/>
    <col min="9981" max="9981" width="20.6640625" style="836" customWidth="1"/>
    <col min="9982" max="9982" width="50.6640625" style="836" customWidth="1"/>
    <col min="9983" max="9988" width="12" style="836" customWidth="1"/>
    <col min="9989" max="9989" width="14" style="836" customWidth="1"/>
    <col min="9990" max="10231" width="9.33203125" style="836"/>
    <col min="10232" max="10232" width="10.6640625" style="836" customWidth="1"/>
    <col min="10233" max="10233" width="8.6640625" style="836" customWidth="1"/>
    <col min="10234" max="10234" width="2.6640625" style="836" customWidth="1"/>
    <col min="10235" max="10235" width="180.6640625" style="836" customWidth="1"/>
    <col min="10236" max="10236" width="2.6640625" style="836" customWidth="1"/>
    <col min="10237" max="10237" width="20.6640625" style="836" customWidth="1"/>
    <col min="10238" max="10238" width="50.6640625" style="836" customWidth="1"/>
    <col min="10239" max="10244" width="12" style="836" customWidth="1"/>
    <col min="10245" max="10245" width="14" style="836" customWidth="1"/>
    <col min="10246" max="10487" width="9.33203125" style="836"/>
    <col min="10488" max="10488" width="10.6640625" style="836" customWidth="1"/>
    <col min="10489" max="10489" width="8.6640625" style="836" customWidth="1"/>
    <col min="10490" max="10490" width="2.6640625" style="836" customWidth="1"/>
    <col min="10491" max="10491" width="180.6640625" style="836" customWidth="1"/>
    <col min="10492" max="10492" width="2.6640625" style="836" customWidth="1"/>
    <col min="10493" max="10493" width="20.6640625" style="836" customWidth="1"/>
    <col min="10494" max="10494" width="50.6640625" style="836" customWidth="1"/>
    <col min="10495" max="10500" width="12" style="836" customWidth="1"/>
    <col min="10501" max="10501" width="14" style="836" customWidth="1"/>
    <col min="10502" max="10743" width="9.33203125" style="836"/>
    <col min="10744" max="10744" width="10.6640625" style="836" customWidth="1"/>
    <col min="10745" max="10745" width="8.6640625" style="836" customWidth="1"/>
    <col min="10746" max="10746" width="2.6640625" style="836" customWidth="1"/>
    <col min="10747" max="10747" width="180.6640625" style="836" customWidth="1"/>
    <col min="10748" max="10748" width="2.6640625" style="836" customWidth="1"/>
    <col min="10749" max="10749" width="20.6640625" style="836" customWidth="1"/>
    <col min="10750" max="10750" width="50.6640625" style="836" customWidth="1"/>
    <col min="10751" max="10756" width="12" style="836" customWidth="1"/>
    <col min="10757" max="10757" width="14" style="836" customWidth="1"/>
    <col min="10758" max="10999" width="9.33203125" style="836"/>
    <col min="11000" max="11000" width="10.6640625" style="836" customWidth="1"/>
    <col min="11001" max="11001" width="8.6640625" style="836" customWidth="1"/>
    <col min="11002" max="11002" width="2.6640625" style="836" customWidth="1"/>
    <col min="11003" max="11003" width="180.6640625" style="836" customWidth="1"/>
    <col min="11004" max="11004" width="2.6640625" style="836" customWidth="1"/>
    <col min="11005" max="11005" width="20.6640625" style="836" customWidth="1"/>
    <col min="11006" max="11006" width="50.6640625" style="836" customWidth="1"/>
    <col min="11007" max="11012" width="12" style="836" customWidth="1"/>
    <col min="11013" max="11013" width="14" style="836" customWidth="1"/>
    <col min="11014" max="11255" width="9.33203125" style="836"/>
    <col min="11256" max="11256" width="10.6640625" style="836" customWidth="1"/>
    <col min="11257" max="11257" width="8.6640625" style="836" customWidth="1"/>
    <col min="11258" max="11258" width="2.6640625" style="836" customWidth="1"/>
    <col min="11259" max="11259" width="180.6640625" style="836" customWidth="1"/>
    <col min="11260" max="11260" width="2.6640625" style="836" customWidth="1"/>
    <col min="11261" max="11261" width="20.6640625" style="836" customWidth="1"/>
    <col min="11262" max="11262" width="50.6640625" style="836" customWidth="1"/>
    <col min="11263" max="11268" width="12" style="836" customWidth="1"/>
    <col min="11269" max="11269" width="14" style="836" customWidth="1"/>
    <col min="11270" max="11511" width="9.33203125" style="836"/>
    <col min="11512" max="11512" width="10.6640625" style="836" customWidth="1"/>
    <col min="11513" max="11513" width="8.6640625" style="836" customWidth="1"/>
    <col min="11514" max="11514" width="2.6640625" style="836" customWidth="1"/>
    <col min="11515" max="11515" width="180.6640625" style="836" customWidth="1"/>
    <col min="11516" max="11516" width="2.6640625" style="836" customWidth="1"/>
    <col min="11517" max="11517" width="20.6640625" style="836" customWidth="1"/>
    <col min="11518" max="11518" width="50.6640625" style="836" customWidth="1"/>
    <col min="11519" max="11524" width="12" style="836" customWidth="1"/>
    <col min="11525" max="11525" width="14" style="836" customWidth="1"/>
    <col min="11526" max="11767" width="9.33203125" style="836"/>
    <col min="11768" max="11768" width="10.6640625" style="836" customWidth="1"/>
    <col min="11769" max="11769" width="8.6640625" style="836" customWidth="1"/>
    <col min="11770" max="11770" width="2.6640625" style="836" customWidth="1"/>
    <col min="11771" max="11771" width="180.6640625" style="836" customWidth="1"/>
    <col min="11772" max="11772" width="2.6640625" style="836" customWidth="1"/>
    <col min="11773" max="11773" width="20.6640625" style="836" customWidth="1"/>
    <col min="11774" max="11774" width="50.6640625" style="836" customWidth="1"/>
    <col min="11775" max="11780" width="12" style="836" customWidth="1"/>
    <col min="11781" max="11781" width="14" style="836" customWidth="1"/>
    <col min="11782" max="12023" width="9.33203125" style="836"/>
    <col min="12024" max="12024" width="10.6640625" style="836" customWidth="1"/>
    <col min="12025" max="12025" width="8.6640625" style="836" customWidth="1"/>
    <col min="12026" max="12026" width="2.6640625" style="836" customWidth="1"/>
    <col min="12027" max="12027" width="180.6640625" style="836" customWidth="1"/>
    <col min="12028" max="12028" width="2.6640625" style="836" customWidth="1"/>
    <col min="12029" max="12029" width="20.6640625" style="836" customWidth="1"/>
    <col min="12030" max="12030" width="50.6640625" style="836" customWidth="1"/>
    <col min="12031" max="12036" width="12" style="836" customWidth="1"/>
    <col min="12037" max="12037" width="14" style="836" customWidth="1"/>
    <col min="12038" max="12279" width="9.33203125" style="836"/>
    <col min="12280" max="12280" width="10.6640625" style="836" customWidth="1"/>
    <col min="12281" max="12281" width="8.6640625" style="836" customWidth="1"/>
    <col min="12282" max="12282" width="2.6640625" style="836" customWidth="1"/>
    <col min="12283" max="12283" width="180.6640625" style="836" customWidth="1"/>
    <col min="12284" max="12284" width="2.6640625" style="836" customWidth="1"/>
    <col min="12285" max="12285" width="20.6640625" style="836" customWidth="1"/>
    <col min="12286" max="12286" width="50.6640625" style="836" customWidth="1"/>
    <col min="12287" max="12292" width="12" style="836" customWidth="1"/>
    <col min="12293" max="12293" width="14" style="836" customWidth="1"/>
    <col min="12294" max="12535" width="9.33203125" style="836"/>
    <col min="12536" max="12536" width="10.6640625" style="836" customWidth="1"/>
    <col min="12537" max="12537" width="8.6640625" style="836" customWidth="1"/>
    <col min="12538" max="12538" width="2.6640625" style="836" customWidth="1"/>
    <col min="12539" max="12539" width="180.6640625" style="836" customWidth="1"/>
    <col min="12540" max="12540" width="2.6640625" style="836" customWidth="1"/>
    <col min="12541" max="12541" width="20.6640625" style="836" customWidth="1"/>
    <col min="12542" max="12542" width="50.6640625" style="836" customWidth="1"/>
    <col min="12543" max="12548" width="12" style="836" customWidth="1"/>
    <col min="12549" max="12549" width="14" style="836" customWidth="1"/>
    <col min="12550" max="12791" width="9.33203125" style="836"/>
    <col min="12792" max="12792" width="10.6640625" style="836" customWidth="1"/>
    <col min="12793" max="12793" width="8.6640625" style="836" customWidth="1"/>
    <col min="12794" max="12794" width="2.6640625" style="836" customWidth="1"/>
    <col min="12795" max="12795" width="180.6640625" style="836" customWidth="1"/>
    <col min="12796" max="12796" width="2.6640625" style="836" customWidth="1"/>
    <col min="12797" max="12797" width="20.6640625" style="836" customWidth="1"/>
    <col min="12798" max="12798" width="50.6640625" style="836" customWidth="1"/>
    <col min="12799" max="12804" width="12" style="836" customWidth="1"/>
    <col min="12805" max="12805" width="14" style="836" customWidth="1"/>
    <col min="12806" max="13047" width="9.33203125" style="836"/>
    <col min="13048" max="13048" width="10.6640625" style="836" customWidth="1"/>
    <col min="13049" max="13049" width="8.6640625" style="836" customWidth="1"/>
    <col min="13050" max="13050" width="2.6640625" style="836" customWidth="1"/>
    <col min="13051" max="13051" width="180.6640625" style="836" customWidth="1"/>
    <col min="13052" max="13052" width="2.6640625" style="836" customWidth="1"/>
    <col min="13053" max="13053" width="20.6640625" style="836" customWidth="1"/>
    <col min="13054" max="13054" width="50.6640625" style="836" customWidth="1"/>
    <col min="13055" max="13060" width="12" style="836" customWidth="1"/>
    <col min="13061" max="13061" width="14" style="836" customWidth="1"/>
    <col min="13062" max="13303" width="9.33203125" style="836"/>
    <col min="13304" max="13304" width="10.6640625" style="836" customWidth="1"/>
    <col min="13305" max="13305" width="8.6640625" style="836" customWidth="1"/>
    <col min="13306" max="13306" width="2.6640625" style="836" customWidth="1"/>
    <col min="13307" max="13307" width="180.6640625" style="836" customWidth="1"/>
    <col min="13308" max="13308" width="2.6640625" style="836" customWidth="1"/>
    <col min="13309" max="13309" width="20.6640625" style="836" customWidth="1"/>
    <col min="13310" max="13310" width="50.6640625" style="836" customWidth="1"/>
    <col min="13311" max="13316" width="12" style="836" customWidth="1"/>
    <col min="13317" max="13317" width="14" style="836" customWidth="1"/>
    <col min="13318" max="13559" width="9.33203125" style="836"/>
    <col min="13560" max="13560" width="10.6640625" style="836" customWidth="1"/>
    <col min="13561" max="13561" width="8.6640625" style="836" customWidth="1"/>
    <col min="13562" max="13562" width="2.6640625" style="836" customWidth="1"/>
    <col min="13563" max="13563" width="180.6640625" style="836" customWidth="1"/>
    <col min="13564" max="13564" width="2.6640625" style="836" customWidth="1"/>
    <col min="13565" max="13565" width="20.6640625" style="836" customWidth="1"/>
    <col min="13566" max="13566" width="50.6640625" style="836" customWidth="1"/>
    <col min="13567" max="13572" width="12" style="836" customWidth="1"/>
    <col min="13573" max="13573" width="14" style="836" customWidth="1"/>
    <col min="13574" max="13815" width="9.33203125" style="836"/>
    <col min="13816" max="13816" width="10.6640625" style="836" customWidth="1"/>
    <col min="13817" max="13817" width="8.6640625" style="836" customWidth="1"/>
    <col min="13818" max="13818" width="2.6640625" style="836" customWidth="1"/>
    <col min="13819" max="13819" width="180.6640625" style="836" customWidth="1"/>
    <col min="13820" max="13820" width="2.6640625" style="836" customWidth="1"/>
    <col min="13821" max="13821" width="20.6640625" style="836" customWidth="1"/>
    <col min="13822" max="13822" width="50.6640625" style="836" customWidth="1"/>
    <col min="13823" max="13828" width="12" style="836" customWidth="1"/>
    <col min="13829" max="13829" width="14" style="836" customWidth="1"/>
    <col min="13830" max="14071" width="9.33203125" style="836"/>
    <col min="14072" max="14072" width="10.6640625" style="836" customWidth="1"/>
    <col min="14073" max="14073" width="8.6640625" style="836" customWidth="1"/>
    <col min="14074" max="14074" width="2.6640625" style="836" customWidth="1"/>
    <col min="14075" max="14075" width="180.6640625" style="836" customWidth="1"/>
    <col min="14076" max="14076" width="2.6640625" style="836" customWidth="1"/>
    <col min="14077" max="14077" width="20.6640625" style="836" customWidth="1"/>
    <col min="14078" max="14078" width="50.6640625" style="836" customWidth="1"/>
    <col min="14079" max="14084" width="12" style="836" customWidth="1"/>
    <col min="14085" max="14085" width="14" style="836" customWidth="1"/>
    <col min="14086" max="14327" width="9.33203125" style="836"/>
    <col min="14328" max="14328" width="10.6640625" style="836" customWidth="1"/>
    <col min="14329" max="14329" width="8.6640625" style="836" customWidth="1"/>
    <col min="14330" max="14330" width="2.6640625" style="836" customWidth="1"/>
    <col min="14331" max="14331" width="180.6640625" style="836" customWidth="1"/>
    <col min="14332" max="14332" width="2.6640625" style="836" customWidth="1"/>
    <col min="14333" max="14333" width="20.6640625" style="836" customWidth="1"/>
    <col min="14334" max="14334" width="50.6640625" style="836" customWidth="1"/>
    <col min="14335" max="14340" width="12" style="836" customWidth="1"/>
    <col min="14341" max="14341" width="14" style="836" customWidth="1"/>
    <col min="14342" max="14583" width="9.33203125" style="836"/>
    <col min="14584" max="14584" width="10.6640625" style="836" customWidth="1"/>
    <col min="14585" max="14585" width="8.6640625" style="836" customWidth="1"/>
    <col min="14586" max="14586" width="2.6640625" style="836" customWidth="1"/>
    <col min="14587" max="14587" width="180.6640625" style="836" customWidth="1"/>
    <col min="14588" max="14588" width="2.6640625" style="836" customWidth="1"/>
    <col min="14589" max="14589" width="20.6640625" style="836" customWidth="1"/>
    <col min="14590" max="14590" width="50.6640625" style="836" customWidth="1"/>
    <col min="14591" max="14596" width="12" style="836" customWidth="1"/>
    <col min="14597" max="14597" width="14" style="836" customWidth="1"/>
    <col min="14598" max="14839" width="9.33203125" style="836"/>
    <col min="14840" max="14840" width="10.6640625" style="836" customWidth="1"/>
    <col min="14841" max="14841" width="8.6640625" style="836" customWidth="1"/>
    <col min="14842" max="14842" width="2.6640625" style="836" customWidth="1"/>
    <col min="14843" max="14843" width="180.6640625" style="836" customWidth="1"/>
    <col min="14844" max="14844" width="2.6640625" style="836" customWidth="1"/>
    <col min="14845" max="14845" width="20.6640625" style="836" customWidth="1"/>
    <col min="14846" max="14846" width="50.6640625" style="836" customWidth="1"/>
    <col min="14847" max="14852" width="12" style="836" customWidth="1"/>
    <col min="14853" max="14853" width="14" style="836" customWidth="1"/>
    <col min="14854" max="15095" width="9.33203125" style="836"/>
    <col min="15096" max="15096" width="10.6640625" style="836" customWidth="1"/>
    <col min="15097" max="15097" width="8.6640625" style="836" customWidth="1"/>
    <col min="15098" max="15098" width="2.6640625" style="836" customWidth="1"/>
    <col min="15099" max="15099" width="180.6640625" style="836" customWidth="1"/>
    <col min="15100" max="15100" width="2.6640625" style="836" customWidth="1"/>
    <col min="15101" max="15101" width="20.6640625" style="836" customWidth="1"/>
    <col min="15102" max="15102" width="50.6640625" style="836" customWidth="1"/>
    <col min="15103" max="15108" width="12" style="836" customWidth="1"/>
    <col min="15109" max="15109" width="14" style="836" customWidth="1"/>
    <col min="15110" max="15351" width="9.33203125" style="836"/>
    <col min="15352" max="15352" width="10.6640625" style="836" customWidth="1"/>
    <col min="15353" max="15353" width="8.6640625" style="836" customWidth="1"/>
    <col min="15354" max="15354" width="2.6640625" style="836" customWidth="1"/>
    <col min="15355" max="15355" width="180.6640625" style="836" customWidth="1"/>
    <col min="15356" max="15356" width="2.6640625" style="836" customWidth="1"/>
    <col min="15357" max="15357" width="20.6640625" style="836" customWidth="1"/>
    <col min="15358" max="15358" width="50.6640625" style="836" customWidth="1"/>
    <col min="15359" max="15364" width="12" style="836" customWidth="1"/>
    <col min="15365" max="15365" width="14" style="836" customWidth="1"/>
    <col min="15366" max="15607" width="9.33203125" style="836"/>
    <col min="15608" max="15608" width="10.6640625" style="836" customWidth="1"/>
    <col min="15609" max="15609" width="8.6640625" style="836" customWidth="1"/>
    <col min="15610" max="15610" width="2.6640625" style="836" customWidth="1"/>
    <col min="15611" max="15611" width="180.6640625" style="836" customWidth="1"/>
    <col min="15612" max="15612" width="2.6640625" style="836" customWidth="1"/>
    <col min="15613" max="15613" width="20.6640625" style="836" customWidth="1"/>
    <col min="15614" max="15614" width="50.6640625" style="836" customWidth="1"/>
    <col min="15615" max="15620" width="12" style="836" customWidth="1"/>
    <col min="15621" max="15621" width="14" style="836" customWidth="1"/>
    <col min="15622" max="15863" width="9.33203125" style="836"/>
    <col min="15864" max="15864" width="10.6640625" style="836" customWidth="1"/>
    <col min="15865" max="15865" width="8.6640625" style="836" customWidth="1"/>
    <col min="15866" max="15866" width="2.6640625" style="836" customWidth="1"/>
    <col min="15867" max="15867" width="180.6640625" style="836" customWidth="1"/>
    <col min="15868" max="15868" width="2.6640625" style="836" customWidth="1"/>
    <col min="15869" max="15869" width="20.6640625" style="836" customWidth="1"/>
    <col min="15870" max="15870" width="50.6640625" style="836" customWidth="1"/>
    <col min="15871" max="15876" width="12" style="836" customWidth="1"/>
    <col min="15877" max="15877" width="14" style="836" customWidth="1"/>
    <col min="15878" max="16119" width="9.33203125" style="836"/>
    <col min="16120" max="16120" width="10.6640625" style="836" customWidth="1"/>
    <col min="16121" max="16121" width="8.6640625" style="836" customWidth="1"/>
    <col min="16122" max="16122" width="2.6640625" style="836" customWidth="1"/>
    <col min="16123" max="16123" width="180.6640625" style="836" customWidth="1"/>
    <col min="16124" max="16124" width="2.6640625" style="836" customWidth="1"/>
    <col min="16125" max="16125" width="20.6640625" style="836" customWidth="1"/>
    <col min="16126" max="16126" width="50.6640625" style="836" customWidth="1"/>
    <col min="16127" max="16132" width="12" style="836" customWidth="1"/>
    <col min="16133" max="16133" width="14" style="836" customWidth="1"/>
    <col min="16134" max="16384" width="9.33203125" style="836"/>
  </cols>
  <sheetData>
    <row r="1" spans="1:14" s="1143" customFormat="1" ht="35.1" customHeight="1" thickBot="1" x14ac:dyDescent="0.2">
      <c r="A1" s="1137"/>
      <c r="B1" s="1138"/>
      <c r="C1" s="1139"/>
      <c r="D1" s="1139"/>
      <c r="E1" s="1140"/>
      <c r="F1" s="1140"/>
      <c r="G1" s="1141" t="s">
        <v>954</v>
      </c>
      <c r="H1" s="1187" t="s">
        <v>331</v>
      </c>
      <c r="J1" s="1144"/>
    </row>
    <row r="2" spans="1:14" s="1143" customFormat="1" ht="35.1" customHeight="1" x14ac:dyDescent="0.35">
      <c r="A2" s="1145" t="s">
        <v>658</v>
      </c>
      <c r="B2" s="1146"/>
      <c r="C2" s="1147"/>
      <c r="D2" s="1147"/>
      <c r="E2" s="1147"/>
      <c r="F2" s="1148"/>
      <c r="G2" s="1802" t="str">
        <f>IF(AND(ISBLANK($F$23),SUM('t15(2)'!$W$1:$W$65536)+SUM('t15(2)'!$R$1:$R$65536)&gt;0),"Attenzione: è necessario compilare la domanda LEG428 !!!","OK")</f>
        <v>OK</v>
      </c>
      <c r="H2" s="1149"/>
      <c r="I2" s="1150"/>
      <c r="J2" s="1144"/>
    </row>
    <row r="3" spans="1:14" s="1154" customFormat="1" ht="35.1" customHeight="1" thickBot="1" x14ac:dyDescent="0.4">
      <c r="A3" s="1145" t="s">
        <v>659</v>
      </c>
      <c r="B3" s="1146"/>
      <c r="C3" s="1151"/>
      <c r="D3" s="1151"/>
      <c r="E3" s="1152"/>
      <c r="F3" s="1153"/>
      <c r="G3" s="1806"/>
      <c r="H3" s="1149"/>
      <c r="I3" s="1150"/>
      <c r="J3" s="1144"/>
    </row>
    <row r="4" spans="1:14" s="1161" customFormat="1" ht="35.1" customHeight="1" thickBot="1" x14ac:dyDescent="0.2">
      <c r="A4" s="1155"/>
      <c r="B4" s="1156"/>
      <c r="C4" s="1157"/>
      <c r="D4" s="1157"/>
      <c r="E4" s="1158"/>
      <c r="F4" s="1159"/>
      <c r="G4" s="1160" t="s">
        <v>660</v>
      </c>
      <c r="I4" s="1162"/>
    </row>
    <row r="5" spans="1:14" s="1161" customFormat="1" ht="35.1" customHeight="1" x14ac:dyDescent="0.15">
      <c r="A5" s="1163"/>
      <c r="B5" s="1164"/>
      <c r="D5" s="1165"/>
      <c r="E5" s="1165"/>
      <c r="F5" s="1166"/>
      <c r="G5" s="1802" t="str">
        <f>IF(AND(ISBLANK(F13),ISBLANK(F17)),"OK",IF(AND(OR(ISBLANK(F13),YEAR(F13)&gt;'t1'!L1-1),OR(ISBLANK(F17),YEAR(F17)&gt;'t1'!L1-1)),"OK","Attenzione: almeno una data di certificazione è antececedente l'anno "&amp;'t1'!L1&amp;", è necessario giustificare"))</f>
        <v>OK</v>
      </c>
      <c r="I5" s="1162"/>
      <c r="J5" s="1165"/>
    </row>
    <row r="6" spans="1:14" s="1161" customFormat="1" ht="35.1" customHeight="1" thickBot="1" x14ac:dyDescent="0.2">
      <c r="A6" s="1167" t="str">
        <f>'t1'!$A$1</f>
        <v>REGIONI ED AUTONOMIE LOCALI - anno 2023</v>
      </c>
      <c r="B6" s="1168"/>
      <c r="C6" s="1169"/>
      <c r="D6" s="1170"/>
      <c r="E6" s="1169"/>
      <c r="F6" s="1169"/>
      <c r="G6" s="1806"/>
      <c r="H6" s="1171"/>
      <c r="I6" s="1162"/>
    </row>
    <row r="7" spans="1:14" s="1161" customFormat="1" ht="35.1" customHeight="1" x14ac:dyDescent="0.15">
      <c r="A7" s="1167"/>
      <c r="B7" s="1172"/>
      <c r="D7" s="1173" t="s">
        <v>661</v>
      </c>
      <c r="G7" s="1188"/>
      <c r="H7" s="1174"/>
      <c r="I7" s="1175"/>
      <c r="J7" s="1174"/>
      <c r="N7" s="832" t="s">
        <v>662</v>
      </c>
    </row>
    <row r="8" spans="1:14" s="1161" customFormat="1" ht="15" customHeight="1" x14ac:dyDescent="0.15">
      <c r="A8" s="1167"/>
      <c r="B8" s="1172"/>
      <c r="D8" s="1175"/>
      <c r="G8" s="1188"/>
      <c r="H8" s="1174"/>
      <c r="I8" s="1175"/>
      <c r="J8" s="1174"/>
      <c r="N8" s="1162">
        <f>(COUNTIF(F:F,"&lt;&gt;"&amp;"")+COUNTIF(D89,"&lt;&gt;"&amp;"")+COUNTIF(D92,"&lt;&gt;"&amp;""))</f>
        <v>0</v>
      </c>
    </row>
    <row r="9" spans="1:14" s="1161" customFormat="1" ht="10.35" customHeight="1" x14ac:dyDescent="0.15">
      <c r="A9" s="1167"/>
      <c r="B9" s="1172"/>
      <c r="D9" s="1175"/>
      <c r="G9" s="1188"/>
      <c r="H9" s="1174"/>
      <c r="I9" s="1175"/>
      <c r="J9" s="1174"/>
      <c r="N9" s="832"/>
    </row>
    <row r="10" spans="1:14" ht="10.35" customHeight="1" x14ac:dyDescent="0.2">
      <c r="A10" s="834"/>
      <c r="B10" s="844"/>
      <c r="D10" s="1176"/>
      <c r="E10" s="834"/>
      <c r="F10" s="848"/>
      <c r="G10" s="1188"/>
      <c r="H10" s="834"/>
      <c r="I10" s="834"/>
      <c r="J10" s="835"/>
    </row>
    <row r="11" spans="1:14" s="838" customFormat="1" ht="35.25" customHeight="1" x14ac:dyDescent="0.15">
      <c r="A11" s="1177" t="s">
        <v>663</v>
      </c>
      <c r="B11" s="1189"/>
      <c r="C11" s="1177"/>
      <c r="D11" s="1178" t="s">
        <v>664</v>
      </c>
      <c r="E11" s="1177"/>
      <c r="F11" s="1179"/>
      <c r="G11" s="1188"/>
      <c r="I11" s="1180"/>
      <c r="J11" s="839"/>
      <c r="K11" s="832" t="s">
        <v>665</v>
      </c>
      <c r="L11" s="832" t="s">
        <v>666</v>
      </c>
      <c r="M11" s="832" t="s">
        <v>667</v>
      </c>
      <c r="N11" s="832" t="s">
        <v>668</v>
      </c>
    </row>
    <row r="12" spans="1:14" s="838" customFormat="1" ht="4.3499999999999996" customHeight="1" x14ac:dyDescent="0.15">
      <c r="A12" s="840"/>
      <c r="B12" s="841"/>
      <c r="D12" s="840"/>
      <c r="E12" s="840"/>
      <c r="F12" s="842"/>
      <c r="I12" s="1180"/>
      <c r="J12" s="839"/>
    </row>
    <row r="13" spans="1:14" s="838" customFormat="1" ht="30" customHeight="1" x14ac:dyDescent="0.15">
      <c r="A13" s="843" t="s">
        <v>755</v>
      </c>
      <c r="B13" s="844" t="s">
        <v>670</v>
      </c>
      <c r="D13" s="855" t="s">
        <v>958</v>
      </c>
      <c r="F13" s="849"/>
      <c r="G13" s="1190" t="str">
        <f ca="1">IF(AND(ISBLANK(F13),C13="x",$N$8&gt;0),"Attenzione: domanda a risposta obbligatoria",IF(ISBLANK(F13),"",IF(AND(F13&gt;=DATE('t1'!$L$1-2,1,1),F13&lt;=TODAY()),"","Digitare una data non anteriore al 1 Gennaio "&amp;'t1'!$L$1-1&amp;" (gg/mm/aaaa)")))</f>
        <v/>
      </c>
      <c r="K13" s="846" t="str">
        <f>LEFT(A13,3)</f>
        <v>GEN</v>
      </c>
      <c r="L13" s="846" t="str">
        <f>RIGHT(A13,3)</f>
        <v>353</v>
      </c>
      <c r="M13" s="846" t="str">
        <f>B13</f>
        <v>DATE</v>
      </c>
      <c r="N13" s="846" t="str">
        <f ca="1">IF(AND(F13&gt;=DATE(2020,1,1),F13&lt;=TODAY()),"'"&amp;DAY(F13)&amp;"/"&amp;MONTH(F13)&amp;"/"&amp;YEAR(F13),"")</f>
        <v/>
      </c>
    </row>
    <row r="14" spans="1:14" s="838" customFormat="1" ht="4.3499999999999996" customHeight="1" x14ac:dyDescent="0.15">
      <c r="A14" s="843"/>
      <c r="B14" s="847"/>
      <c r="D14" s="852"/>
      <c r="E14" s="840"/>
      <c r="F14" s="848"/>
      <c r="G14" s="874"/>
      <c r="I14" s="1180"/>
      <c r="J14" s="839"/>
    </row>
    <row r="15" spans="1:14" s="838" customFormat="1" ht="30" customHeight="1" x14ac:dyDescent="0.15">
      <c r="A15" s="843" t="s">
        <v>756</v>
      </c>
      <c r="B15" s="844" t="s">
        <v>670</v>
      </c>
      <c r="D15" s="855" t="s">
        <v>959</v>
      </c>
      <c r="F15" s="849"/>
      <c r="G15" s="1190" t="str">
        <f ca="1">IF(AND(ISBLANK(F15),C15="x",$N$8&gt;0),"Attenzione: domanda a risposta obbligatoria",IF(ISBLANK(F15),"",IF(AND(F15&gt;=DATE('t1'!$L$1-2,1,1),F15&lt;=TODAY()),"","Digitare una data non anteriore al 1 Gennaio "&amp;'t1'!$L$1-1&amp;" (gg/mm/aaaa)")))</f>
        <v/>
      </c>
      <c r="K15" s="846" t="str">
        <f>LEFT(A15,3)</f>
        <v>GEN</v>
      </c>
      <c r="L15" s="846" t="str">
        <f>RIGHT(A15,3)</f>
        <v>354</v>
      </c>
      <c r="M15" s="846" t="str">
        <f>B15</f>
        <v>DATE</v>
      </c>
      <c r="N15" s="846" t="str">
        <f ca="1">IF(AND(F15&gt;=DATE(2020,1,1),F15&lt;=TODAY()),"'"&amp;DAY(F15)&amp;"/"&amp;MONTH(F15)&amp;"/"&amp;YEAR(F15),"")</f>
        <v/>
      </c>
    </row>
    <row r="16" spans="1:14" s="838" customFormat="1" ht="4.3499999999999996" customHeight="1" x14ac:dyDescent="0.15">
      <c r="A16" s="843"/>
      <c r="B16" s="844"/>
      <c r="D16" s="855"/>
      <c r="F16" s="1191"/>
      <c r="G16" s="874"/>
      <c r="K16" s="846"/>
      <c r="L16" s="846"/>
      <c r="M16" s="846"/>
      <c r="N16" s="846"/>
    </row>
    <row r="17" spans="1:14" s="838" customFormat="1" ht="30" customHeight="1" x14ac:dyDescent="0.15">
      <c r="A17" s="843" t="s">
        <v>757</v>
      </c>
      <c r="B17" s="844" t="s">
        <v>670</v>
      </c>
      <c r="D17" s="855" t="s">
        <v>960</v>
      </c>
      <c r="F17" s="849"/>
      <c r="G17" s="1190" t="str">
        <f ca="1">IF(AND(ISBLANK(F17),C17="x",$N$8&gt;0),"Attenzione: domanda a risposta obbligatoria",IF(ISBLANK(F17),"",IF(AND(F17&gt;=DATE('t1'!$L$1-2,1,1),F17&lt;=TODAY()),"","Digitare una data non anteriore al 1 Gennaio "&amp;'t1'!$L$1-1&amp;" (gg/mm/aaaa)")))</f>
        <v/>
      </c>
      <c r="K17" s="846" t="str">
        <f>LEFT(A17,3)</f>
        <v>GEN</v>
      </c>
      <c r="L17" s="846" t="str">
        <f>RIGHT(A17,3)</f>
        <v>355</v>
      </c>
      <c r="M17" s="846" t="str">
        <f>B17</f>
        <v>DATE</v>
      </c>
      <c r="N17" s="846" t="str">
        <f ca="1">IF(AND(F17&gt;=DATE(2020,1,1),F17&lt;=TODAY()),"'"&amp;DAY(F17)&amp;"/"&amp;MONTH(F17)&amp;"/"&amp;YEAR(F17),"")</f>
        <v/>
      </c>
    </row>
    <row r="18" spans="1:14" s="838" customFormat="1" ht="4.3499999999999996" customHeight="1" x14ac:dyDescent="0.15">
      <c r="A18" s="843"/>
      <c r="B18" s="847"/>
      <c r="D18" s="840"/>
      <c r="E18" s="840"/>
      <c r="F18" s="848"/>
      <c r="G18" s="867"/>
      <c r="I18" s="1180"/>
      <c r="J18" s="839"/>
    </row>
    <row r="19" spans="1:14" s="838" customFormat="1" ht="30" customHeight="1" x14ac:dyDescent="0.15">
      <c r="A19" s="843" t="s">
        <v>671</v>
      </c>
      <c r="B19" s="844" t="s">
        <v>672</v>
      </c>
      <c r="C19" s="1181" t="s">
        <v>993</v>
      </c>
      <c r="D19" s="837" t="s">
        <v>673</v>
      </c>
      <c r="F19" s="850"/>
      <c r="G19" s="868" t="str">
        <f>IF(AND(ISBLANK(F19),C19="x",$N$8&gt;0),"Attenzione: domanda a risposta obbligatoria",IF(AND(SUM(F13:F17)&gt;0,G5="ok",F19&gt;0),"Attenzione, dato incoerente",IF(ISBLANK(F19),"",IF(ISNUMBER(F19),IF(F19-INT(F19)=0,"","  Errore ! Inserire un numero intero senza decimali"),"  Errore ! Inserire un numero intero senza decimali"))))</f>
        <v/>
      </c>
      <c r="K19" s="846" t="str">
        <f>LEFT(A19,3)</f>
        <v>GEN</v>
      </c>
      <c r="L19" s="846" t="str">
        <f>RIGHT(A19,3)</f>
        <v>195</v>
      </c>
      <c r="M19" s="846" t="str">
        <f>B19</f>
        <v>INT</v>
      </c>
      <c r="N19" s="846" t="str">
        <f>IF(ISNUMBER(F19),ROUND(F19,0),"")</f>
        <v/>
      </c>
    </row>
    <row r="20" spans="1:14" s="838" customFormat="1" ht="4.3499999999999996" customHeight="1" x14ac:dyDescent="0.15">
      <c r="A20" s="851"/>
      <c r="B20" s="847"/>
      <c r="D20" s="840"/>
      <c r="E20" s="840"/>
      <c r="F20" s="842"/>
      <c r="G20" s="867"/>
      <c r="I20" s="1180"/>
      <c r="J20" s="839"/>
    </row>
    <row r="21" spans="1:14" s="838" customFormat="1" ht="30" customHeight="1" x14ac:dyDescent="0.15">
      <c r="A21" s="1177" t="s">
        <v>674</v>
      </c>
      <c r="B21" s="1177"/>
      <c r="C21" s="1177"/>
      <c r="D21" s="1178" t="s">
        <v>831</v>
      </c>
      <c r="E21" s="1177"/>
      <c r="F21" s="1179"/>
      <c r="G21" s="867"/>
      <c r="I21" s="1180"/>
      <c r="J21" s="839"/>
    </row>
    <row r="22" spans="1:14" s="838" customFormat="1" ht="4.3499999999999996" customHeight="1" x14ac:dyDescent="0.15">
      <c r="A22" s="843"/>
      <c r="B22" s="844"/>
      <c r="D22" s="837"/>
      <c r="E22" s="840"/>
      <c r="F22" s="848"/>
      <c r="G22" s="867"/>
      <c r="I22" s="1180"/>
      <c r="J22" s="839"/>
    </row>
    <row r="23" spans="1:14" s="838" customFormat="1" ht="30" customHeight="1" x14ac:dyDescent="0.15">
      <c r="A23" s="853" t="s">
        <v>956</v>
      </c>
      <c r="B23" s="881" t="s">
        <v>672</v>
      </c>
      <c r="C23" s="1181" t="s">
        <v>993</v>
      </c>
      <c r="D23" s="855" t="s">
        <v>957</v>
      </c>
      <c r="F23" s="850"/>
      <c r="G23" s="868" t="str">
        <f>IF(AND(ISBLANK(F23),C23="x",$N$8&gt;0),"Attenzione: domanda a risposta obbligatoria",IF(ISBLANK(F23),"",IF(ISNUMBER(F23),IF(F23-INT(F23)=0,"","  Errore ! Inserire un numero intero senza decimali"),"  Errore ! Inserire un numero intero senza decimali")))</f>
        <v/>
      </c>
      <c r="K23" s="846" t="str">
        <f>LEFT(A23,3)</f>
        <v>LEG</v>
      </c>
      <c r="L23" s="846" t="str">
        <f>RIGHT(A23,3)</f>
        <v>428</v>
      </c>
      <c r="M23" s="846" t="str">
        <f>B23</f>
        <v>INT</v>
      </c>
      <c r="N23" s="846" t="str">
        <f>IF(ISNUMBER(F23),ROUND(F23,0),"")</f>
        <v/>
      </c>
    </row>
    <row r="24" spans="1:14" s="838" customFormat="1" ht="4.3499999999999996" customHeight="1" x14ac:dyDescent="0.15">
      <c r="A24" s="853"/>
      <c r="B24" s="881"/>
      <c r="D24" s="855"/>
      <c r="E24" s="840"/>
      <c r="F24" s="848"/>
      <c r="G24" s="867"/>
      <c r="I24" s="1180"/>
      <c r="J24" s="839"/>
    </row>
    <row r="25" spans="1:14" s="915" customFormat="1" ht="30" customHeight="1" x14ac:dyDescent="0.15">
      <c r="A25" s="1397" t="s">
        <v>1305</v>
      </c>
      <c r="B25" s="1443" t="s">
        <v>672</v>
      </c>
      <c r="C25" s="1410"/>
      <c r="D25" s="1444" t="s">
        <v>1306</v>
      </c>
      <c r="E25" s="882"/>
      <c r="F25" s="884"/>
      <c r="G25" s="1192" t="str">
        <f>IF(AND(ISBLANK(F25),C25="x",$N$8&gt;0),"Attenzione: domanda a risposta obbligatoria",IF(ISBLANK(F25),"",IF(ISNUMBER(F25),IF(F25-INT(F25)=0,"","  Errore ! Inserire un numero intero senza decimali"),"  Errore ! Inserire un numero intero senza decimali")))</f>
        <v/>
      </c>
      <c r="K25" s="916" t="str">
        <f>LEFT(A25,3)</f>
        <v>LEG</v>
      </c>
      <c r="L25" s="916" t="str">
        <f>RIGHT(A25,3)</f>
        <v>510</v>
      </c>
      <c r="M25" s="916" t="str">
        <f>B25</f>
        <v>INT</v>
      </c>
      <c r="N25" s="916" t="str">
        <f>IF(ISNUMBER(F25),ROUND(F25,0),"")</f>
        <v/>
      </c>
    </row>
    <row r="26" spans="1:14" s="915" customFormat="1" ht="4.3499999999999996" customHeight="1" x14ac:dyDescent="0.15">
      <c r="A26" s="1193"/>
      <c r="B26" s="1194"/>
      <c r="D26" s="1193"/>
      <c r="E26" s="917"/>
      <c r="F26" s="914"/>
      <c r="G26" s="918"/>
    </row>
    <row r="27" spans="1:14" s="838" customFormat="1" ht="30" customHeight="1" x14ac:dyDescent="0.15">
      <c r="A27" s="853" t="s">
        <v>1143</v>
      </c>
      <c r="B27" s="881" t="s">
        <v>672</v>
      </c>
      <c r="D27" s="855" t="s">
        <v>1144</v>
      </c>
      <c r="E27" s="882"/>
      <c r="F27" s="884"/>
      <c r="G27" s="868" t="str">
        <f>IF(AND(ISBLANK(F27),C27="x",$N$8&gt;0),"Attenzione: domanda a risposta obbligatoria",IF(ISBLANK(F27),"",IF(ISNUMBER(F27),IF(F27-INT(F27)=0,"","  Errore ! Inserire un numero intero senza decimali"),"  Errore ! Inserire un numero intero senza decimali")))</f>
        <v/>
      </c>
      <c r="K27" s="846" t="str">
        <f>LEFT(A27,3)</f>
        <v>LEG</v>
      </c>
      <c r="L27" s="846" t="str">
        <f>RIGHT(A27,3)</f>
        <v>452</v>
      </c>
      <c r="M27" s="846" t="str">
        <f>B27</f>
        <v>INT</v>
      </c>
      <c r="N27" s="846" t="str">
        <f>IF(ISNUMBER(F27),ROUND(F27,0),"")</f>
        <v/>
      </c>
    </row>
    <row r="28" spans="1:14" s="915" customFormat="1" ht="4.3499999999999996" customHeight="1" x14ac:dyDescent="0.15">
      <c r="A28" s="1193"/>
      <c r="B28" s="1194"/>
      <c r="D28" s="1193"/>
      <c r="E28" s="917"/>
      <c r="F28" s="914"/>
      <c r="G28" s="918"/>
    </row>
    <row r="29" spans="1:14" s="838" customFormat="1" ht="30" customHeight="1" x14ac:dyDescent="0.15">
      <c r="A29" s="853" t="s">
        <v>897</v>
      </c>
      <c r="B29" s="881" t="s">
        <v>672</v>
      </c>
      <c r="D29" s="855" t="s">
        <v>1072</v>
      </c>
      <c r="E29" s="882"/>
      <c r="F29" s="884"/>
      <c r="G29" s="868" t="str">
        <f>IF(AND(ISBLANK(F29),C29="x",$N$8&gt;0),"Attenzione: domanda a risposta obbligatoria",IF(ISBLANK(F29),"",IF(ISNUMBER(F29),IF(F29-INT(F29)=0,"","  Errore ! Inserire un numero intero senza decimali"),"  Errore ! Inserire un numero intero senza decimali")))</f>
        <v/>
      </c>
      <c r="K29" s="846" t="str">
        <f>LEFT(A29,3)</f>
        <v>LEG</v>
      </c>
      <c r="L29" s="846" t="str">
        <f>RIGHT(A29,3)</f>
        <v>398</v>
      </c>
      <c r="M29" s="846" t="str">
        <f>B29</f>
        <v>INT</v>
      </c>
      <c r="N29" s="846" t="str">
        <f>IF(ISNUMBER(F29),ROUND(F29,0),"")</f>
        <v/>
      </c>
    </row>
    <row r="30" spans="1:14" s="838" customFormat="1" ht="4.3499999999999996" customHeight="1" x14ac:dyDescent="0.15">
      <c r="A30" s="853"/>
      <c r="B30" s="853"/>
      <c r="D30" s="852"/>
      <c r="E30" s="852"/>
      <c r="F30" s="883"/>
      <c r="G30" s="867"/>
    </row>
    <row r="31" spans="1:14" s="838" customFormat="1" ht="30" customHeight="1" x14ac:dyDescent="0.15">
      <c r="A31" s="843" t="s">
        <v>676</v>
      </c>
      <c r="B31" s="844" t="s">
        <v>672</v>
      </c>
      <c r="D31" s="837" t="s">
        <v>832</v>
      </c>
      <c r="F31" s="850"/>
      <c r="G31" s="868" t="str">
        <f>IF(AND(ISBLANK(F31),C31="x",$N$8&gt;0),"Attenzione: domanda a risposta obbligatoria",IF(ISBLANK(F31),"",IF(ISNUMBER(F31),IF(F31-INT(F31)=0,"","  Errore ! Inserire un numero intero senza decimali"),"  Errore ! Inserire un numero intero senza decimali")))</f>
        <v/>
      </c>
      <c r="K31" s="846" t="str">
        <f>LEFT(A31,3)</f>
        <v>LEG</v>
      </c>
      <c r="L31" s="846" t="str">
        <f>RIGHT(A31,3)</f>
        <v>265</v>
      </c>
      <c r="M31" s="846" t="str">
        <f>B31</f>
        <v>INT</v>
      </c>
      <c r="N31" s="846" t="str">
        <f>IF(ISNUMBER(F31),ROUND(F31,0),"")</f>
        <v/>
      </c>
    </row>
    <row r="32" spans="1:14" s="838" customFormat="1" ht="4.3499999999999996" customHeight="1" x14ac:dyDescent="0.15">
      <c r="A32" s="851"/>
      <c r="B32" s="847"/>
      <c r="D32" s="840"/>
      <c r="E32" s="840"/>
      <c r="F32" s="842"/>
      <c r="G32" s="867"/>
      <c r="I32" s="1180"/>
      <c r="J32" s="839"/>
    </row>
    <row r="33" spans="1:14" s="838" customFormat="1" ht="30" customHeight="1" x14ac:dyDescent="0.15">
      <c r="A33" s="1177" t="s">
        <v>1307</v>
      </c>
      <c r="B33" s="1177"/>
      <c r="C33" s="1177"/>
      <c r="D33" s="1178" t="s">
        <v>1308</v>
      </c>
      <c r="E33" s="1177"/>
      <c r="F33" s="1179"/>
      <c r="G33" s="867"/>
    </row>
    <row r="34" spans="1:14" s="838" customFormat="1" ht="4.3499999999999996" customHeight="1" x14ac:dyDescent="0.15">
      <c r="A34" s="852"/>
      <c r="B34" s="852"/>
      <c r="C34" s="882"/>
      <c r="D34" s="852"/>
      <c r="E34" s="840"/>
      <c r="F34" s="842"/>
      <c r="G34" s="867"/>
    </row>
    <row r="35" spans="1:14" s="838" customFormat="1" ht="30" customHeight="1" x14ac:dyDescent="0.15">
      <c r="A35" s="1214" t="s">
        <v>1309</v>
      </c>
      <c r="B35" s="881" t="s">
        <v>672</v>
      </c>
      <c r="C35" s="882"/>
      <c r="D35" s="855" t="s">
        <v>1357</v>
      </c>
      <c r="F35" s="850"/>
      <c r="G35" s="868" t="str">
        <f>IF(AND(ISBLANK(F35),C35="x",$N$8&gt;0),"Attenzione: domanda a risposta obbligatoria",IF(ISBLANK(F35),"",IF(ISNUMBER(F35),IF(F35-INT(F35)=0,"","  Errore ! Inserire un numero intero senza decimali"),"  Errore ! Inserire un numero intero senza decimali")))</f>
        <v/>
      </c>
      <c r="K35" s="846" t="str">
        <f>LEFT(A35,3)</f>
        <v>A33</v>
      </c>
      <c r="L35" s="846" t="str">
        <f>RIGHT(A35,3)</f>
        <v>511</v>
      </c>
      <c r="M35" s="846" t="str">
        <f>B35</f>
        <v>INT</v>
      </c>
      <c r="N35" s="846" t="str">
        <f>IF(ISNUMBER(F35),ROUND(F35,0),"")</f>
        <v/>
      </c>
    </row>
    <row r="36" spans="1:14" s="838" customFormat="1" ht="4.3499999999999996" customHeight="1" x14ac:dyDescent="0.15">
      <c r="A36" s="843"/>
      <c r="B36" s="1397"/>
      <c r="D36" s="840"/>
      <c r="E36" s="840"/>
      <c r="F36" s="848"/>
      <c r="G36" s="867"/>
    </row>
    <row r="37" spans="1:14" s="838" customFormat="1" ht="30" customHeight="1" x14ac:dyDescent="0.15">
      <c r="A37" s="1177" t="s">
        <v>677</v>
      </c>
      <c r="B37" s="1177"/>
      <c r="C37" s="1177"/>
      <c r="D37" s="1178" t="s">
        <v>678</v>
      </c>
      <c r="E37" s="1177"/>
      <c r="F37" s="1179"/>
      <c r="G37" s="867"/>
      <c r="I37" s="1180"/>
      <c r="J37" s="839"/>
    </row>
    <row r="38" spans="1:14" s="838" customFormat="1" ht="4.3499999999999996" customHeight="1" x14ac:dyDescent="0.15">
      <c r="A38" s="840"/>
      <c r="B38" s="847"/>
      <c r="D38" s="840"/>
      <c r="E38" s="840"/>
      <c r="F38" s="842"/>
      <c r="G38" s="867"/>
      <c r="I38" s="1180"/>
      <c r="J38" s="839"/>
    </row>
    <row r="39" spans="1:14" s="838" customFormat="1" ht="30" customHeight="1" x14ac:dyDescent="0.15">
      <c r="A39" s="853" t="s">
        <v>679</v>
      </c>
      <c r="B39" s="844" t="s">
        <v>672</v>
      </c>
      <c r="D39" s="837" t="s">
        <v>622</v>
      </c>
      <c r="F39" s="850"/>
      <c r="G39" s="868" t="str">
        <f>IF(AND(ISBLANK(F39),C39="x",$N$8&gt;0),"Attenzione: domanda a risposta obbligatoria",IF(ISBLANK(F39),"",IF(ISNUMBER(F39),IF(F39-INT(F39)=0,"","  Errore ! Inserire un numero intero senza decimali"),"  Errore ! Inserire un numero intero senza decimali")))</f>
        <v/>
      </c>
      <c r="K39" s="846" t="str">
        <f>LEFT(A39,3)</f>
        <v>ORG</v>
      </c>
      <c r="L39" s="846" t="str">
        <f>RIGHT(A39,3)</f>
        <v>191</v>
      </c>
      <c r="M39" s="846" t="str">
        <f>B39</f>
        <v>INT</v>
      </c>
      <c r="N39" s="846" t="str">
        <f>IF(ISNUMBER(F39),ROUND(F39,0),"")</f>
        <v/>
      </c>
    </row>
    <row r="40" spans="1:14" s="838" customFormat="1" ht="4.3499999999999996" customHeight="1" x14ac:dyDescent="0.15">
      <c r="A40" s="854"/>
      <c r="B40" s="847"/>
      <c r="D40" s="840"/>
      <c r="E40" s="840"/>
      <c r="F40" s="848"/>
      <c r="G40" s="867"/>
      <c r="I40" s="1180"/>
      <c r="J40" s="839"/>
    </row>
    <row r="41" spans="1:14" s="838" customFormat="1" ht="30" customHeight="1" x14ac:dyDescent="0.15">
      <c r="A41" s="853" t="s">
        <v>680</v>
      </c>
      <c r="B41" s="844" t="s">
        <v>672</v>
      </c>
      <c r="D41" s="855" t="s">
        <v>681</v>
      </c>
      <c r="F41" s="850"/>
      <c r="G41" s="868" t="str">
        <f>IF(AND(ISBLANK(F41),C41="x",$N$8&gt;0),"Attenzione: domanda a risposta obbligatoria",IF(ISBLANK(F41),"",IF(ISNUMBER(F41),IF(F41-INT(F41)=0,"","  Errore ! Inserire un numero intero senza decimali"),"  Errore ! Inserire un numero intero senza decimali")))</f>
        <v/>
      </c>
      <c r="K41" s="846" t="str">
        <f>LEFT(A41,3)</f>
        <v>ORG</v>
      </c>
      <c r="L41" s="846" t="str">
        <f>RIGHT(A41,3)</f>
        <v>299</v>
      </c>
      <c r="M41" s="846" t="str">
        <f>B41</f>
        <v>INT</v>
      </c>
      <c r="N41" s="846" t="str">
        <f>IF(ISNUMBER(F41),ROUND(F41,0),"")</f>
        <v/>
      </c>
    </row>
    <row r="42" spans="1:14" s="838" customFormat="1" ht="4.3499999999999996" customHeight="1" x14ac:dyDescent="0.15">
      <c r="A42" s="854"/>
      <c r="B42" s="847"/>
      <c r="D42" s="840"/>
      <c r="E42" s="840"/>
      <c r="F42" s="848"/>
      <c r="G42" s="867"/>
      <c r="I42" s="1180"/>
      <c r="J42" s="839"/>
    </row>
    <row r="43" spans="1:14" s="838" customFormat="1" ht="30" customHeight="1" x14ac:dyDescent="0.15">
      <c r="A43" s="853" t="s">
        <v>690</v>
      </c>
      <c r="B43" s="844" t="s">
        <v>672</v>
      </c>
      <c r="D43" s="855" t="s">
        <v>833</v>
      </c>
      <c r="F43" s="850"/>
      <c r="G43" s="868" t="str">
        <f>IF(AND(ISBLANK(F43),C43="x",$N$8&gt;0),"Attenzione: domanda a risposta obbligatoria",IF(ISBLANK(F43),"",IF(ISNUMBER(F43),IF(F43-INT(F43)=0,"","  Errore ! Inserire un numero intero senza decimali"),"  Errore ! Inserire un numero intero senza decimali")))</f>
        <v/>
      </c>
      <c r="K43" s="846" t="str">
        <f>LEFT(A43,3)</f>
        <v>ORG</v>
      </c>
      <c r="L43" s="846" t="str">
        <f>RIGHT(A43,3)</f>
        <v>300</v>
      </c>
      <c r="M43" s="846" t="str">
        <f>B43</f>
        <v>INT</v>
      </c>
      <c r="N43" s="846" t="str">
        <f>IF(ISNUMBER(F43),ROUND(F43,0),"")</f>
        <v/>
      </c>
    </row>
    <row r="44" spans="1:14" s="838" customFormat="1" ht="4.3499999999999996" customHeight="1" x14ac:dyDescent="0.15">
      <c r="A44" s="853"/>
      <c r="B44" s="847"/>
      <c r="D44" s="840"/>
      <c r="E44" s="840"/>
      <c r="F44" s="848"/>
      <c r="G44" s="867"/>
      <c r="I44" s="1180"/>
      <c r="J44" s="839"/>
    </row>
    <row r="45" spans="1:14" s="838" customFormat="1" ht="30" customHeight="1" x14ac:dyDescent="0.15">
      <c r="A45" s="853" t="s">
        <v>682</v>
      </c>
      <c r="B45" s="844" t="s">
        <v>672</v>
      </c>
      <c r="D45" s="837" t="s">
        <v>683</v>
      </c>
      <c r="F45" s="850"/>
      <c r="G45" s="868" t="str">
        <f>IF(AND(ISBLANK(F45),C45="x",$N$8&gt;0),"Attenzione: domanda a risposta obbligatoria",IF(ISBLANK(F45),"",IF(ISNUMBER(F45),IF(F45-INT(F45)=0,"","  Errore ! Inserire un numero intero senza decimali"),"  Errore ! Inserire un numero intero senza decimali")))</f>
        <v/>
      </c>
      <c r="K45" s="846" t="str">
        <f>LEFT(A45,3)</f>
        <v>ORG</v>
      </c>
      <c r="L45" s="846" t="str">
        <f>RIGHT(A45,3)</f>
        <v>268</v>
      </c>
      <c r="M45" s="846" t="str">
        <f>B45</f>
        <v>INT</v>
      </c>
      <c r="N45" s="846" t="str">
        <f>IF(ISNUMBER(F45),ROUND(F45,0),"")</f>
        <v/>
      </c>
    </row>
    <row r="46" spans="1:14" s="838" customFormat="1" ht="4.3499999999999996" customHeight="1" x14ac:dyDescent="0.15">
      <c r="A46" s="854"/>
      <c r="B46" s="847"/>
      <c r="D46" s="840"/>
      <c r="E46" s="840"/>
      <c r="F46" s="848"/>
      <c r="G46" s="867"/>
      <c r="I46" s="1180"/>
      <c r="J46" s="839"/>
    </row>
    <row r="47" spans="1:14" s="838" customFormat="1" ht="30" customHeight="1" x14ac:dyDescent="0.15">
      <c r="A47" s="853" t="s">
        <v>691</v>
      </c>
      <c r="B47" s="844" t="s">
        <v>672</v>
      </c>
      <c r="D47" s="837" t="s">
        <v>834</v>
      </c>
      <c r="F47" s="850"/>
      <c r="G47" s="868" t="str">
        <f>IF(AND(ISBLANK(F47),C47="x",$N$8&gt;0),"Attenzione: domanda a risposta obbligatoria",IF(ISBLANK(F47),"",IF(ISNUMBER(F47),IF(F47-INT(F47)=0,"","  Errore ! Inserire un numero intero senza decimali"),"  Errore ! Inserire un numero intero senza decimali")))</f>
        <v/>
      </c>
      <c r="K47" s="846" t="str">
        <f>LEFT(A49,3)</f>
        <v>ORG</v>
      </c>
      <c r="L47" s="846" t="str">
        <f>RIGHT(A47,3)</f>
        <v>136</v>
      </c>
      <c r="M47" s="846" t="str">
        <f>B49</f>
        <v>INT</v>
      </c>
      <c r="N47" s="846" t="str">
        <f>IF(ISNUMBER(F47),ROUND(F47,0),"")</f>
        <v/>
      </c>
    </row>
    <row r="48" spans="1:14" s="838" customFormat="1" ht="4.3499999999999996" customHeight="1" x14ac:dyDescent="0.15">
      <c r="A48" s="853"/>
      <c r="B48" s="847"/>
      <c r="D48" s="840"/>
      <c r="E48" s="840"/>
      <c r="F48" s="848"/>
      <c r="G48" s="867"/>
      <c r="I48" s="1180"/>
      <c r="J48" s="839"/>
    </row>
    <row r="49" spans="1:14" s="838" customFormat="1" ht="30" customHeight="1" x14ac:dyDescent="0.15">
      <c r="A49" s="853" t="s">
        <v>684</v>
      </c>
      <c r="B49" s="844" t="s">
        <v>672</v>
      </c>
      <c r="D49" s="837" t="s">
        <v>685</v>
      </c>
      <c r="F49" s="850"/>
      <c r="G49" s="868" t="str">
        <f>IF(AND(ISBLANK(F49),C49="x",$N$8&gt;0),"Attenzione: domanda a risposta obbligatoria",IF(ISBLANK(F49),"",IF(ISNUMBER(F49),IF(F49-INT(F49)=0,"","  Errore ! Inserire un numero intero senza decimali"),"  Errore ! Inserire un numero intero senza decimali")))</f>
        <v/>
      </c>
      <c r="K49" s="846" t="str">
        <f>LEFT(A53,3)</f>
        <v>ORG</v>
      </c>
      <c r="L49" s="846" t="str">
        <f>RIGHT(A49,3)</f>
        <v>269</v>
      </c>
      <c r="M49" s="846" t="str">
        <f>B53</f>
        <v>INT</v>
      </c>
      <c r="N49" s="846" t="str">
        <f>IF(ISNUMBER(F49),ROUND(F49,0),"")</f>
        <v/>
      </c>
    </row>
    <row r="50" spans="1:14" s="838" customFormat="1" ht="4.3499999999999996" customHeight="1" x14ac:dyDescent="0.15">
      <c r="A50" s="853"/>
      <c r="B50" s="847"/>
      <c r="D50" s="840"/>
      <c r="E50" s="840"/>
      <c r="F50" s="848"/>
      <c r="G50" s="867"/>
      <c r="I50" s="1180"/>
      <c r="J50" s="839"/>
    </row>
    <row r="51" spans="1:14" s="838" customFormat="1" ht="30" customHeight="1" x14ac:dyDescent="0.15">
      <c r="A51" s="853" t="s">
        <v>692</v>
      </c>
      <c r="B51" s="844" t="s">
        <v>672</v>
      </c>
      <c r="D51" s="837" t="s">
        <v>835</v>
      </c>
      <c r="F51" s="850"/>
      <c r="G51" s="868" t="str">
        <f>IF(AND(ISBLANK(F51),C51="x",$N$8&gt;0),"Attenzione: domanda a risposta obbligatoria",IF(ISBLANK(F51),"",IF(ISNUMBER(F51),IF(F51-INT(F51)=0,"","  Errore ! Inserire un numero intero senza decimali"),"  Errore ! Inserire un numero intero senza decimali")))</f>
        <v/>
      </c>
      <c r="K51" s="846" t="str">
        <f>LEFT(A47,3)</f>
        <v>ORG</v>
      </c>
      <c r="L51" s="846" t="str">
        <f>RIGHT(A51,3)</f>
        <v>179</v>
      </c>
      <c r="M51" s="846" t="str">
        <f>B47</f>
        <v>INT</v>
      </c>
      <c r="N51" s="846" t="str">
        <f>IF(ISNUMBER(F51),ROUND(F51,0),"")</f>
        <v/>
      </c>
    </row>
    <row r="52" spans="1:14" s="838" customFormat="1" ht="4.3499999999999996" customHeight="1" x14ac:dyDescent="0.15">
      <c r="A52" s="853"/>
      <c r="B52" s="847"/>
      <c r="D52" s="840"/>
      <c r="E52" s="840"/>
      <c r="F52" s="848"/>
      <c r="G52" s="867"/>
      <c r="I52" s="1180"/>
      <c r="J52" s="839"/>
    </row>
    <row r="53" spans="1:14" s="838" customFormat="1" ht="30" customHeight="1" x14ac:dyDescent="0.15">
      <c r="A53" s="853" t="s">
        <v>686</v>
      </c>
      <c r="B53" s="844" t="s">
        <v>672</v>
      </c>
      <c r="D53" s="837" t="s">
        <v>687</v>
      </c>
      <c r="F53" s="850"/>
      <c r="G53" s="868" t="str">
        <f>IF(AND(ISBLANK(F53),C53="x",$N$8&gt;0),"Attenzione: domanda a risposta obbligatoria",IF(ISBLANK(F53),"",IF(ISNUMBER(F53),IF(F53-INT(F53)=0,"","  Errore ! Inserire un numero intero senza decimali"),"  Errore ! Inserire un numero intero senza decimali")))</f>
        <v/>
      </c>
      <c r="K53" s="846" t="str">
        <f>LEFT(A51,3)</f>
        <v>ORG</v>
      </c>
      <c r="L53" s="846" t="str">
        <f>RIGHT(A53,3)</f>
        <v>270</v>
      </c>
      <c r="M53" s="846" t="str">
        <f>B51</f>
        <v>INT</v>
      </c>
      <c r="N53" s="846" t="str">
        <f>IF(ISNUMBER(F53),ROUND(F53,0),"")</f>
        <v/>
      </c>
    </row>
    <row r="54" spans="1:14" s="838" customFormat="1" ht="4.3499999999999996" customHeight="1" x14ac:dyDescent="0.15">
      <c r="A54" s="853"/>
      <c r="B54" s="847"/>
      <c r="D54" s="840"/>
      <c r="E54" s="840"/>
      <c r="F54" s="848"/>
      <c r="G54" s="867"/>
      <c r="I54" s="1180"/>
      <c r="J54" s="839"/>
    </row>
    <row r="55" spans="1:14" s="838" customFormat="1" ht="30" customHeight="1" x14ac:dyDescent="0.15">
      <c r="A55" s="853" t="s">
        <v>693</v>
      </c>
      <c r="B55" s="844" t="s">
        <v>672</v>
      </c>
      <c r="D55" s="837" t="s">
        <v>836</v>
      </c>
      <c r="F55" s="850"/>
      <c r="G55" s="868" t="str">
        <f>IF(AND(ISBLANK(F55),C55="x",$N$8&gt;0),"Attenzione: domanda a risposta obbligatoria",IF(ISBLANK(F55),"",IF(ISNUMBER(F55),IF(F55-INT(F55)=0,"","  Errore ! Inserire un numero intero senza decimali"),"  Errore ! Inserire un numero intero senza decimali")))</f>
        <v/>
      </c>
      <c r="K55" s="846" t="str">
        <f>LEFT(A55,3)</f>
        <v>ORG</v>
      </c>
      <c r="L55" s="846" t="str">
        <f>RIGHT(A55,3)</f>
        <v>161</v>
      </c>
      <c r="M55" s="846" t="str">
        <f>B55</f>
        <v>INT</v>
      </c>
      <c r="N55" s="846" t="str">
        <f>IF(ISNUMBER(F55),ROUND(F55,0),"")</f>
        <v/>
      </c>
    </row>
    <row r="56" spans="1:14" s="838" customFormat="1" ht="4.3499999999999996" customHeight="1" x14ac:dyDescent="0.15">
      <c r="A56" s="853"/>
      <c r="B56" s="847"/>
      <c r="D56" s="840"/>
      <c r="E56" s="840"/>
      <c r="F56" s="848"/>
      <c r="G56" s="867"/>
      <c r="I56" s="1180"/>
      <c r="J56" s="839"/>
    </row>
    <row r="57" spans="1:14" s="838" customFormat="1" ht="30" customHeight="1" x14ac:dyDescent="0.15">
      <c r="A57" s="853" t="s">
        <v>688</v>
      </c>
      <c r="B57" s="844" t="s">
        <v>672</v>
      </c>
      <c r="D57" s="837" t="s">
        <v>689</v>
      </c>
      <c r="F57" s="850"/>
      <c r="G57" s="868" t="str">
        <f>IF(AND(ISBLANK(F57),C57="x",$N$8&gt;0),"Attenzione: domanda a risposta obbligatoria",IF(ISBLANK(F57),"",IF(ISNUMBER(F57),IF(F57-INT(F57)=0,"","  Errore ! Inserire un numero intero senza decimali"),"  Errore ! Inserire un numero intero senza decimali")))</f>
        <v/>
      </c>
      <c r="K57" s="846" t="str">
        <f>LEFT(A57,3)</f>
        <v>ORG</v>
      </c>
      <c r="L57" s="846" t="str">
        <f>RIGHT(A57,3)</f>
        <v>271</v>
      </c>
      <c r="M57" s="846" t="str">
        <f>B57</f>
        <v>INT</v>
      </c>
      <c r="N57" s="846" t="str">
        <f>IF(ISNUMBER(F57),ROUND(F57,0),"")</f>
        <v/>
      </c>
    </row>
    <row r="58" spans="1:14" s="838" customFormat="1" ht="4.3499999999999996" customHeight="1" x14ac:dyDescent="0.15">
      <c r="A58" s="853"/>
      <c r="B58" s="847"/>
      <c r="D58" s="840"/>
      <c r="E58" s="840"/>
      <c r="F58" s="848"/>
      <c r="G58" s="867"/>
      <c r="I58" s="1180"/>
      <c r="J58" s="839"/>
    </row>
    <row r="59" spans="1:14" s="838" customFormat="1" ht="30" customHeight="1" x14ac:dyDescent="0.15">
      <c r="A59" s="853" t="s">
        <v>694</v>
      </c>
      <c r="B59" s="844" t="s">
        <v>672</v>
      </c>
      <c r="D59" s="837" t="s">
        <v>837</v>
      </c>
      <c r="F59" s="850"/>
      <c r="G59" s="868" t="str">
        <f>IF(AND(ISBLANK(F59),C59="x",$N$8&gt;0),"Attenzione: domanda a risposta obbligatoria",IF(ISBLANK(F59),"",IF(ISNUMBER(F59),IF(F59-INT(F59)=0,"","  Errore ! Inserire un numero intero senza decimali"),"  Errore ! Inserire un numero intero senza decimali")))</f>
        <v/>
      </c>
      <c r="K59" s="846" t="str">
        <f>LEFT(A59,3)</f>
        <v>ORG</v>
      </c>
      <c r="L59" s="846" t="str">
        <f>RIGHT(A59,3)</f>
        <v>272</v>
      </c>
      <c r="M59" s="846" t="str">
        <f>B59</f>
        <v>INT</v>
      </c>
      <c r="N59" s="846" t="str">
        <f>IF(ISNUMBER(F59),ROUND(F59,0),"")</f>
        <v/>
      </c>
    </row>
    <row r="60" spans="1:14" s="838" customFormat="1" ht="4.3499999999999996" customHeight="1" x14ac:dyDescent="0.15">
      <c r="A60" s="843"/>
      <c r="B60" s="847"/>
      <c r="D60" s="840"/>
      <c r="E60" s="840"/>
      <c r="F60" s="842"/>
      <c r="G60" s="867"/>
      <c r="I60" s="1180"/>
      <c r="J60" s="839"/>
    </row>
    <row r="61" spans="1:14" s="838" customFormat="1" ht="30" customHeight="1" x14ac:dyDescent="0.15">
      <c r="A61" s="1177" t="s">
        <v>695</v>
      </c>
      <c r="B61" s="1177"/>
      <c r="C61" s="1177"/>
      <c r="D61" s="1178" t="s">
        <v>838</v>
      </c>
      <c r="E61" s="1177"/>
      <c r="F61" s="1179"/>
    </row>
    <row r="62" spans="1:14" s="838" customFormat="1" ht="4.3499999999999996" customHeight="1" x14ac:dyDescent="0.15">
      <c r="A62" s="840"/>
      <c r="B62" s="847"/>
      <c r="D62" s="840"/>
      <c r="E62" s="840"/>
      <c r="F62" s="842"/>
      <c r="G62" s="867"/>
      <c r="I62" s="1180"/>
      <c r="J62" s="839"/>
    </row>
    <row r="63" spans="1:14" s="838" customFormat="1" ht="30" customHeight="1" x14ac:dyDescent="0.15">
      <c r="A63" s="843" t="s">
        <v>696</v>
      </c>
      <c r="B63" s="844" t="s">
        <v>672</v>
      </c>
      <c r="D63" s="837" t="s">
        <v>839</v>
      </c>
      <c r="F63" s="850"/>
      <c r="G63" s="868" t="str">
        <f>IF(AND(ISBLANK(F63),C63="x",$N$8&gt;0),"Attenzione: domanda a risposta obbligatoria",IF(ISBLANK(F63),"",IF(ISNUMBER(F63),IF(F63-INT(F63)=0,"","  Errore ! Inserire un numero intero senza decimali"),"  Errore ! Inserire un numero intero senza decimali")))</f>
        <v/>
      </c>
      <c r="K63" s="846" t="str">
        <f>LEFT(A63,3)</f>
        <v>PRD</v>
      </c>
      <c r="L63" s="846" t="str">
        <f>RIGHT(A63,3)</f>
        <v>137</v>
      </c>
      <c r="M63" s="846" t="str">
        <f>B63</f>
        <v>INT</v>
      </c>
      <c r="N63" s="846" t="str">
        <f>IF(ISNUMBER(F63),ROUND(F63,0),"")</f>
        <v/>
      </c>
    </row>
    <row r="64" spans="1:14" s="838" customFormat="1" ht="4.3499999999999996" customHeight="1" x14ac:dyDescent="0.15">
      <c r="A64" s="843"/>
      <c r="B64" s="847"/>
      <c r="D64" s="840"/>
      <c r="E64" s="840"/>
      <c r="F64" s="848"/>
      <c r="G64" s="867"/>
      <c r="I64" s="1180"/>
      <c r="J64" s="839"/>
    </row>
    <row r="65" spans="1:14" s="838" customFormat="1" ht="30" customHeight="1" x14ac:dyDescent="0.15">
      <c r="A65" s="853" t="s">
        <v>1005</v>
      </c>
      <c r="B65" s="844" t="s">
        <v>675</v>
      </c>
      <c r="D65" s="855" t="s">
        <v>1006</v>
      </c>
      <c r="F65" s="1182"/>
      <c r="G65" s="1183" t="str">
        <f>IF(AND(ISBLANK(F65),C65="x",$N$8&gt;0),"Attenzione: domanda a risposta obbligatoria",IF(ISBLANK(F65),"",IF(ISNUMBER(F65),IF(F65-ROUND(F65,4)=0,"","  Errore ! Inserire una % con al massimo due valori decimali"),"  Errore ! Inserire una % con al massimo due valori decimali")))</f>
        <v/>
      </c>
      <c r="K65" s="846" t="str">
        <f>LEFT(A65,3)</f>
        <v>PRD</v>
      </c>
      <c r="L65" s="846" t="str">
        <f>RIGHT(A65,3)</f>
        <v>439</v>
      </c>
      <c r="M65" s="846" t="str">
        <f>B65</f>
        <v>PERC</v>
      </c>
      <c r="N65" s="846" t="str">
        <f>IF(ISNUMBER(F65),ROUND(F65,4)*100,"")</f>
        <v/>
      </c>
    </row>
    <row r="66" spans="1:14" s="838" customFormat="1" ht="4.3499999999999996" customHeight="1" x14ac:dyDescent="0.15">
      <c r="A66" s="843"/>
      <c r="B66" s="847"/>
      <c r="D66" s="840"/>
      <c r="E66" s="840"/>
      <c r="F66" s="848"/>
      <c r="G66" s="867"/>
      <c r="I66" s="1180"/>
      <c r="J66" s="839"/>
    </row>
    <row r="67" spans="1:14" s="882" customFormat="1" ht="30" customHeight="1" x14ac:dyDescent="0.15">
      <c r="A67" s="853" t="s">
        <v>697</v>
      </c>
      <c r="B67" s="881" t="s">
        <v>672</v>
      </c>
      <c r="D67" s="855" t="s">
        <v>840</v>
      </c>
      <c r="F67" s="884"/>
      <c r="G67" s="868" t="str">
        <f>IF(AND(ISBLANK(F67),C67="x",$N$8&gt;0),"Attenzione: domanda a risposta obbligatoria",IF(ISBLANK(F67),"",IF(ISNUMBER(F67),IF(F67-INT(F67)=0,"","  Errore ! Inserire un numero intero senza decimali"),"  Errore ! Inserire un numero intero senza decimali")))</f>
        <v/>
      </c>
      <c r="K67" s="898" t="str">
        <f>LEFT(A67,3)</f>
        <v>PRD</v>
      </c>
      <c r="L67" s="898" t="str">
        <f>RIGHT(A67,3)</f>
        <v>115</v>
      </c>
      <c r="M67" s="898" t="str">
        <f>B67</f>
        <v>INT</v>
      </c>
      <c r="N67" s="898" t="str">
        <f>IF(ISNUMBER(F67),ROUND(F67,0),"")</f>
        <v/>
      </c>
    </row>
    <row r="68" spans="1:14" s="838" customFormat="1" ht="4.3499999999999996" customHeight="1" x14ac:dyDescent="0.15">
      <c r="A68" s="843"/>
      <c r="B68" s="847"/>
      <c r="D68" s="840"/>
      <c r="E68" s="840"/>
      <c r="F68" s="848"/>
      <c r="G68" s="867"/>
      <c r="I68" s="1180"/>
      <c r="J68" s="839"/>
    </row>
    <row r="69" spans="1:14" s="1400" customFormat="1" ht="30" customHeight="1" x14ac:dyDescent="0.15">
      <c r="A69" s="1445" t="s">
        <v>1310</v>
      </c>
      <c r="B69" s="1446" t="s">
        <v>669</v>
      </c>
      <c r="C69" s="1447"/>
      <c r="D69" s="1448" t="s">
        <v>1311</v>
      </c>
      <c r="F69" s="1401"/>
      <c r="G69" s="1402" t="str">
        <f>IF(AND(ISBLANK(F69),C69="x",$N$8&gt;0),"Attenzione: domanda a risposta obbligatoria",IF(ISBLANK(F69),"",IF(AND(LEN(F69)=1,OR(UPPER(F69)="N",UPPER(F69)="S")),"",IF(ISBLANK(F69),"","  Errore ! Inserire S o N"))))</f>
        <v/>
      </c>
      <c r="K69" s="1403" t="str">
        <f>LEFT(A69,3)</f>
        <v>PRD</v>
      </c>
      <c r="L69" s="1403" t="str">
        <f>RIGHT(A69,3)</f>
        <v>480</v>
      </c>
      <c r="M69" s="1403" t="str">
        <f>B69</f>
        <v>FLAG</v>
      </c>
      <c r="N69" s="1404" t="str">
        <f>IF(AND(LEN(F69)=1,OR(UPPER(F69)="N",UPPER(F69)="S")),UPPER(F69),"")</f>
        <v/>
      </c>
    </row>
    <row r="70" spans="1:14" s="1400" customFormat="1" ht="4.3499999999999996" customHeight="1" x14ac:dyDescent="0.15">
      <c r="A70" s="1445"/>
      <c r="B70" s="1445"/>
      <c r="C70" s="1447"/>
      <c r="D70" s="1449"/>
      <c r="E70" s="1405"/>
      <c r="F70" s="1406"/>
      <c r="G70" s="1407"/>
    </row>
    <row r="71" spans="1:14" s="1400" customFormat="1" ht="30" customHeight="1" x14ac:dyDescent="0.15">
      <c r="A71" s="1445" t="s">
        <v>1312</v>
      </c>
      <c r="B71" s="1446" t="s">
        <v>672</v>
      </c>
      <c r="C71" s="1447"/>
      <c r="D71" s="1448" t="s">
        <v>1313</v>
      </c>
      <c r="F71" s="1408"/>
      <c r="G71" s="1402" t="str">
        <f>IF(AND(ISBLANK(F71),C71="x",$N$8&gt;0),"Attenzione: domanda a risposta obbligatoria",IF(ISBLANK(F71),"",IF(ISNUMBER(F71),IF(F71-INT(F71)=0,"","  Errore ! Inserire un numero intero senza decimali"),"  Errore ! Inserire un numero intero senza decimali")))</f>
        <v/>
      </c>
      <c r="K71" s="1403" t="str">
        <f>LEFT(A71,3)</f>
        <v>PRD</v>
      </c>
      <c r="L71" s="1403" t="str">
        <f>RIGHT(A71,3)</f>
        <v>481</v>
      </c>
      <c r="M71" s="1403" t="str">
        <f>B71</f>
        <v>INT</v>
      </c>
      <c r="N71" s="1403" t="str">
        <f>IF(ISNUMBER(F71),ROUND(F71,0),"")</f>
        <v/>
      </c>
    </row>
    <row r="72" spans="1:14" s="1400" customFormat="1" ht="4.3499999999999996" customHeight="1" x14ac:dyDescent="0.15">
      <c r="A72" s="1445"/>
      <c r="B72" s="1445"/>
      <c r="C72" s="1447"/>
      <c r="D72" s="1449"/>
      <c r="E72" s="1405"/>
      <c r="F72" s="1406"/>
      <c r="G72" s="1407"/>
    </row>
    <row r="73" spans="1:14" s="1400" customFormat="1" ht="30" customHeight="1" x14ac:dyDescent="0.15">
      <c r="A73" s="1445" t="s">
        <v>1314</v>
      </c>
      <c r="B73" s="1446" t="s">
        <v>672</v>
      </c>
      <c r="C73" s="1447"/>
      <c r="D73" s="1448" t="s">
        <v>1315</v>
      </c>
      <c r="F73" s="1408"/>
      <c r="G73" s="1402" t="str">
        <f>IF(AND(ISBLANK(F73),C73="x",$N$8&gt;0),"Attenzione: domanda a risposta obbligatoria",IF(ISBLANK(F73),"",IF(ISNUMBER(F73),IF(F73-INT(F73)=0,"","  Errore ! Inserire un numero intero senza decimali"),"  Errore ! Inserire un numero intero senza decimali")))</f>
        <v/>
      </c>
      <c r="K73" s="1403" t="str">
        <f>LEFT(A73,3)</f>
        <v>PRD</v>
      </c>
      <c r="L73" s="1403" t="str">
        <f>RIGHT(A73,3)</f>
        <v>482</v>
      </c>
      <c r="M73" s="1403" t="str">
        <f>B73</f>
        <v>INT</v>
      </c>
      <c r="N73" s="1403" t="str">
        <f>IF(ISNUMBER(F73),ROUND(F73,0),"")</f>
        <v/>
      </c>
    </row>
    <row r="74" spans="1:14" s="1400" customFormat="1" ht="4.3499999999999996" customHeight="1" x14ac:dyDescent="0.15">
      <c r="A74" s="1398"/>
      <c r="B74" s="1398"/>
      <c r="D74" s="1409"/>
      <c r="E74" s="1405"/>
      <c r="F74" s="1406"/>
      <c r="G74" s="1407"/>
    </row>
    <row r="75" spans="1:14" s="838" customFormat="1" ht="4.3499999999999996" customHeight="1" x14ac:dyDescent="0.15">
      <c r="A75" s="857"/>
      <c r="B75" s="847"/>
      <c r="D75" s="840"/>
      <c r="E75" s="840"/>
      <c r="F75" s="842"/>
      <c r="G75" s="867"/>
      <c r="I75" s="1180"/>
      <c r="J75" s="839"/>
    </row>
    <row r="76" spans="1:14" s="838" customFormat="1" ht="30" customHeight="1" x14ac:dyDescent="0.15">
      <c r="A76" s="1177" t="s">
        <v>698</v>
      </c>
      <c r="B76" s="1177"/>
      <c r="C76" s="1177"/>
      <c r="D76" s="1178" t="s">
        <v>361</v>
      </c>
      <c r="E76" s="1177"/>
      <c r="F76" s="1179"/>
      <c r="G76" s="867"/>
      <c r="I76" s="1180"/>
      <c r="J76" s="839"/>
    </row>
    <row r="77" spans="1:14" s="838" customFormat="1" ht="4.3499999999999996" customHeight="1" x14ac:dyDescent="0.15">
      <c r="A77" s="840"/>
      <c r="B77" s="847"/>
      <c r="D77" s="840"/>
      <c r="E77" s="840"/>
      <c r="F77" s="842"/>
      <c r="G77" s="867"/>
      <c r="I77" s="1180"/>
      <c r="J77" s="839"/>
    </row>
    <row r="78" spans="1:14" s="838" customFormat="1" ht="30" customHeight="1" x14ac:dyDescent="0.15">
      <c r="A78" s="843" t="s">
        <v>699</v>
      </c>
      <c r="B78" s="844" t="s">
        <v>669</v>
      </c>
      <c r="D78" s="837" t="s">
        <v>841</v>
      </c>
      <c r="F78" s="845"/>
      <c r="G78" s="868" t="str">
        <f>IF(AND(ISBLANK(F78),C78="x",$N$8&gt;0),"Attenzione: domanda a risposta obbligatoria",IF(ISBLANK(F78),"",IF(AND(LEN(F78)=1,OR(UPPER(F78)="N",UPPER(F78)="S")),"",IF(ISBLANK(F78),"","  Errore ! Inserire S o N"))))</f>
        <v/>
      </c>
      <c r="K78" s="846" t="str">
        <f>LEFT(A78,3)</f>
        <v>CPL</v>
      </c>
      <c r="L78" s="846" t="str">
        <f>RIGHT(A78,3)</f>
        <v>120</v>
      </c>
      <c r="M78" s="846" t="str">
        <f>B78</f>
        <v>FLAG</v>
      </c>
      <c r="N78" s="846" t="str">
        <f>IF(AND(LEN(F78)=1,OR(UPPER(F78)="N",UPPER(F78)="S")),UPPER(F78),"")</f>
        <v/>
      </c>
    </row>
    <row r="79" spans="1:14" s="838" customFormat="1" ht="4.3499999999999996" customHeight="1" x14ac:dyDescent="0.15">
      <c r="A79" s="857"/>
      <c r="B79" s="847"/>
      <c r="D79" s="840"/>
      <c r="E79" s="840"/>
      <c r="F79" s="848"/>
      <c r="G79" s="867"/>
      <c r="I79" s="1180"/>
      <c r="J79" s="839"/>
    </row>
    <row r="80" spans="1:14" s="838" customFormat="1" ht="30" customHeight="1" x14ac:dyDescent="0.15">
      <c r="A80" s="843" t="s">
        <v>700</v>
      </c>
      <c r="B80" s="844" t="s">
        <v>669</v>
      </c>
      <c r="D80" s="837" t="s">
        <v>701</v>
      </c>
      <c r="F80" s="845"/>
      <c r="G80" s="868" t="str">
        <f>IF(OR(ISBLANK(F80),F80="Singola",F80="Associata"),"","  Errore ! Inserire Singola o Associata")</f>
        <v/>
      </c>
      <c r="K80" s="846" t="str">
        <f>LEFT(A80,3)</f>
        <v>CPL</v>
      </c>
      <c r="L80" s="846" t="str">
        <f>RIGHT(A80,3)</f>
        <v>150</v>
      </c>
      <c r="M80" s="846" t="str">
        <f>B80</f>
        <v>FLAG</v>
      </c>
      <c r="N80" s="846" t="str">
        <f>IF(F80="singola","S",IF(F80="associata","N",""))</f>
        <v/>
      </c>
    </row>
    <row r="81" spans="1:14" s="838" customFormat="1" ht="4.3499999999999996" customHeight="1" x14ac:dyDescent="0.15">
      <c r="A81" s="857"/>
      <c r="B81" s="847"/>
      <c r="D81" s="840"/>
      <c r="E81" s="840"/>
      <c r="F81" s="848"/>
      <c r="G81" s="867"/>
      <c r="I81" s="1180"/>
      <c r="J81" s="839"/>
    </row>
    <row r="82" spans="1:14" s="838" customFormat="1" ht="30" customHeight="1" x14ac:dyDescent="0.15">
      <c r="A82" s="853" t="s">
        <v>702</v>
      </c>
      <c r="B82" s="844" t="s">
        <v>669</v>
      </c>
      <c r="D82" s="855" t="s">
        <v>842</v>
      </c>
      <c r="F82" s="845"/>
      <c r="G82" s="868" t="str">
        <f>IF(AND(ISBLANK(F82),C82="x",$N$8&gt;0),"Attenzione: domanda a risposta obbligatoria",IF(ISBLANK(F82),"",IF(AND(LEN(F82)=1,OR(UPPER(F82)="N",UPPER(F82)="S")),"",IF(ISBLANK(F82),"","  Errore ! Inserire S o N"))))</f>
        <v/>
      </c>
      <c r="K82" s="846" t="str">
        <f>LEFT(A82,3)</f>
        <v>CPL</v>
      </c>
      <c r="L82" s="846" t="str">
        <f>RIGHT(A82,3)</f>
        <v>286</v>
      </c>
      <c r="M82" s="846" t="str">
        <f>B82</f>
        <v>FLAG</v>
      </c>
      <c r="N82" s="846" t="str">
        <f>IF(AND(LEN(F82)=1,OR(UPPER(F82)="N",UPPER(F82)="S")),UPPER(F82),"")</f>
        <v/>
      </c>
    </row>
    <row r="83" spans="1:14" s="838" customFormat="1" ht="4.3499999999999996" customHeight="1" x14ac:dyDescent="0.15">
      <c r="A83" s="857"/>
      <c r="B83" s="847"/>
      <c r="D83" s="840"/>
      <c r="E83" s="840"/>
      <c r="F83" s="848"/>
      <c r="G83" s="867"/>
      <c r="I83" s="1180"/>
      <c r="J83" s="839"/>
    </row>
    <row r="84" spans="1:14" s="838" customFormat="1" ht="30" customHeight="1" x14ac:dyDescent="0.15">
      <c r="A84" s="853" t="s">
        <v>703</v>
      </c>
      <c r="B84" s="844" t="s">
        <v>669</v>
      </c>
      <c r="D84" s="837" t="s">
        <v>704</v>
      </c>
      <c r="F84" s="845"/>
      <c r="G84" s="868" t="str">
        <f>IF(OR(ISBLANK(F84),F84="Singola",F84="Associata"),"","  Errore ! Inserire Singola o Associata")</f>
        <v/>
      </c>
      <c r="K84" s="846" t="str">
        <f>LEFT(A84,3)</f>
        <v>CPL</v>
      </c>
      <c r="L84" s="846" t="str">
        <f>RIGHT(A84,3)</f>
        <v>147</v>
      </c>
      <c r="M84" s="846" t="str">
        <f>B84</f>
        <v>FLAG</v>
      </c>
      <c r="N84" s="846" t="str">
        <f>IF(F84="singola","S",IF(F84="associata","N",""))</f>
        <v/>
      </c>
    </row>
    <row r="85" spans="1:14" s="838" customFormat="1" ht="4.3499999999999996" customHeight="1" x14ac:dyDescent="0.15">
      <c r="A85" s="857"/>
      <c r="B85" s="847"/>
      <c r="D85" s="840"/>
      <c r="E85" s="840"/>
      <c r="F85" s="848"/>
      <c r="G85" s="867"/>
      <c r="I85" s="1180"/>
      <c r="J85" s="839"/>
    </row>
    <row r="86" spans="1:14" s="838" customFormat="1" ht="30" customHeight="1" x14ac:dyDescent="0.15">
      <c r="A86" s="1177" t="s">
        <v>705</v>
      </c>
      <c r="B86" s="1177"/>
      <c r="C86" s="1177"/>
      <c r="D86" s="1178" t="s">
        <v>706</v>
      </c>
      <c r="E86" s="1177"/>
      <c r="F86" s="1179"/>
      <c r="G86" s="867"/>
      <c r="I86" s="1180"/>
      <c r="J86" s="839"/>
    </row>
    <row r="87" spans="1:14" s="838" customFormat="1" ht="4.3499999999999996" customHeight="1" x14ac:dyDescent="0.15">
      <c r="A87" s="857"/>
      <c r="B87" s="847"/>
      <c r="D87" s="840"/>
      <c r="E87" s="840"/>
      <c r="F87" s="842"/>
      <c r="G87" s="867"/>
      <c r="I87" s="1180"/>
      <c r="J87" s="839"/>
    </row>
    <row r="88" spans="1:14" s="838" customFormat="1" ht="15.75" x14ac:dyDescent="0.15">
      <c r="A88" s="843" t="s">
        <v>707</v>
      </c>
      <c r="B88" s="844" t="s">
        <v>487</v>
      </c>
      <c r="D88" s="840" t="s">
        <v>708</v>
      </c>
      <c r="F88" s="842"/>
      <c r="G88" s="867"/>
      <c r="K88" s="846" t="str">
        <f>LEFT(A88,3)</f>
        <v>INF</v>
      </c>
      <c r="L88" s="846" t="str">
        <f>RIGHT(A88,3)</f>
        <v>209</v>
      </c>
      <c r="M88" s="846" t="str">
        <f>B88</f>
        <v>NOTE</v>
      </c>
      <c r="N88" s="838" t="str">
        <f>IF(ISBLANK(D89),"",LEFT(D89,1500))</f>
        <v/>
      </c>
    </row>
    <row r="89" spans="1:14" s="838" customFormat="1" ht="45" customHeight="1" x14ac:dyDescent="0.15">
      <c r="A89" s="1186"/>
      <c r="B89" s="858"/>
      <c r="D89" s="1799"/>
      <c r="E89" s="1800"/>
      <c r="F89" s="1801"/>
      <c r="G89" s="868" t="str">
        <f>IF(LEN(D89)&gt;1500,"Attenzione, è stato superato il numero massimo di 1500 caratteri","")</f>
        <v/>
      </c>
      <c r="I89" s="1180"/>
    </row>
    <row r="90" spans="1:14" s="838" customFormat="1" ht="15.75" x14ac:dyDescent="0.15">
      <c r="A90" s="859"/>
      <c r="B90" s="844"/>
      <c r="D90" s="840"/>
      <c r="E90" s="840"/>
      <c r="F90" s="860"/>
      <c r="G90" s="867"/>
      <c r="I90" s="1180"/>
      <c r="J90" s="861"/>
    </row>
    <row r="91" spans="1:14" s="838" customFormat="1" ht="15.75" x14ac:dyDescent="0.15">
      <c r="A91" s="843" t="s">
        <v>709</v>
      </c>
      <c r="B91" s="844" t="s">
        <v>487</v>
      </c>
      <c r="D91" s="840" t="s">
        <v>710</v>
      </c>
      <c r="F91" s="842"/>
      <c r="G91" s="867"/>
      <c r="K91" s="846" t="str">
        <f>LEFT(A91,3)</f>
        <v>INF</v>
      </c>
      <c r="L91" s="846" t="str">
        <f>RIGHT(A91,3)</f>
        <v>127</v>
      </c>
      <c r="M91" s="846" t="str">
        <f>B91</f>
        <v>NOTE</v>
      </c>
      <c r="N91" s="838" t="str">
        <f>IF(ISBLANK(D92),"",LEFT(D92,1500))</f>
        <v/>
      </c>
    </row>
    <row r="92" spans="1:14" s="838" customFormat="1" ht="45" customHeight="1" x14ac:dyDescent="0.15">
      <c r="A92" s="1186"/>
      <c r="B92" s="858"/>
      <c r="D92" s="1799"/>
      <c r="E92" s="1800"/>
      <c r="F92" s="1801"/>
      <c r="G92" s="868" t="str">
        <f>IF(LEN(D92)&gt;1500,"Attenzione, è stato superato il numero massimo di 1500 caratteri","")</f>
        <v/>
      </c>
      <c r="I92" s="1180"/>
      <c r="K92" s="862" t="s">
        <v>534</v>
      </c>
    </row>
    <row r="93" spans="1:14" s="1008" customFormat="1" ht="25.35" customHeight="1" x14ac:dyDescent="0.2">
      <c r="A93" s="1195" t="s">
        <v>1145</v>
      </c>
      <c r="B93" s="1196"/>
      <c r="C93" s="1197"/>
      <c r="D93" s="1197"/>
      <c r="E93" s="1197"/>
      <c r="F93" s="1197"/>
    </row>
    <row r="94" spans="1:14" ht="15.75" thickBot="1" x14ac:dyDescent="0.25">
      <c r="A94" s="1195" t="s">
        <v>1146</v>
      </c>
    </row>
  </sheetData>
  <sheetProtection algorithmName="SHA-512" hashValue="K4I6GxakxwdKhAfa9pfEk7uBi8oRHHn5h2MTPiucnf/g3Mb2Nz+xRvpKTO8VSzzha6Lx960ksMCKYRoB/7640w==" saltValue="b7EBtocNcz7Blb/jX9fvXw==" spinCount="100000" sheet="1" formatColumns="0" selectLockedCells="1"/>
  <mergeCells count="4">
    <mergeCell ref="G2:G3"/>
    <mergeCell ref="G5:G6"/>
    <mergeCell ref="D89:F89"/>
    <mergeCell ref="D92:F92"/>
  </mergeCells>
  <dataValidations count="32">
    <dataValidation type="list" allowBlank="1" showDropDown="1" showInputMessage="1" showErrorMessage="1" errorTitle="Errore di digitazione" error="Digitare 'S' o 'N' o lasciare in bianco" sqref="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78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F82 IS82 SO82 ACK82 AMG82 AWC82 BFY82 BPU82 BZQ82 CJM82 CTI82 DDE82 DNA82 DWW82 EGS82 EQO82 FAK82 FKG82 FUC82 GDY82 GNU82 GXQ82 HHM82 HRI82 IBE82 ILA82 IUW82 JES82 JOO82 JYK82 KIG82 KSC82 LBY82 LLU82 LVQ82 MFM82 MPI82 MZE82 NJA82 NSW82 OCS82 OMO82 OWK82 PGG82 PQC82 PZY82 QJU82 QTQ82 RDM82 RNI82 RXE82 SHA82 SQW82 TAS82 TKO82 TUK82 UEG82 UOC82 UXY82 VHU82 VRQ82 WBM82 WLI82 WVE82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ormula1>"s,n,S,N"</formula1>
    </dataValidation>
    <dataValidation type="list" allowBlank="1" showDropDown="1" showInputMessage="1" showErrorMessage="1" errorTitle="Errore di digitazione" error="Digitare 'S' o 'N' o lasciare in bianco" sqref="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ormula1>"s,n,S,N"</formula1>
    </dataValidation>
    <dataValidation type="list" allowBlank="1" showDropDown="1" showInputMessage="1" showErrorMessage="1" errorTitle="Errore di digitazione" error="Digitare 'S' o 'N' o lasciare in bianco" sqref="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F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F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F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F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F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F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F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F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F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F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F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F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F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F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formula1>42005</formula1>
      <formula2>TODAY()</formula2>
    </dataValidation>
    <dataValidation type="textLength" allowBlank="1" showInputMessage="1" showErrorMessage="1" errorTitle="Errore di digitazione" error="Inserire massimo 1500 caratteri" sqref="D89:F89 IQ89:IS89 SM89:SO89 ACI89:ACK89 AME89:AMG89 AWA89:AWC89 BFW89:BFY89 BPS89:BPU89 BZO89:BZQ89 CJK89:CJM89 CTG89:CTI89 DDC89:DDE89 DMY89:DNA89 DWU89:DWW89 EGQ89:EGS89 EQM89:EQO89 FAI89:FAK89 FKE89:FKG89 FUA89:FUC89 GDW89:GDY89 GNS89:GNU89 GXO89:GXQ89 HHK89:HHM89 HRG89:HRI89 IBC89:IBE89 IKY89:ILA89 IUU89:IUW89 JEQ89:JES89 JOM89:JOO89 JYI89:JYK89 KIE89:KIG89 KSA89:KSC89 LBW89:LBY89 LLS89:LLU89 LVO89:LVQ89 MFK89:MFM89 MPG89:MPI89 MZC89:MZE89 NIY89:NJA89 NSU89:NSW89 OCQ89:OCS89 OMM89:OMO89 OWI89:OWK89 PGE89:PGG89 PQA89:PQC89 PZW89:PZY89 QJS89:QJU89 QTO89:QTQ89 RDK89:RDM89 RNG89:RNI89 RXC89:RXE89 SGY89:SHA89 SQU89:SQW89 TAQ89:TAS89 TKM89:TKO89 TUI89:TUK89 UEE89:UEG89 UOA89:UOC89 UXW89:UXY89 VHS89:VHU89 VRO89:VRQ89 WBK89:WBM89 WLG89:WLI89 WVC89:WVE89 D92:F92 IQ92:IS92 SM92:SO92 ACI92:ACK92 AME92:AMG92 AWA92:AWC92 BFW92:BFY92 BPS92:BPU92 BZO92:BZQ92 CJK92:CJM92 CTG92:CTI92 DDC92:DDE92 DMY92:DNA92 DWU92:DWW92 EGQ92:EGS92 EQM92:EQO92 FAI92:FAK92 FKE92:FKG92 FUA92:FUC92 GDW92:GDY92 GNS92:GNU92 GXO92:GXQ92 HHK92:HHM92 HRG92:HRI92 IBC92:IBE92 IKY92:ILA92 IUU92:IUW92 JEQ92:JES92 JOM92:JOO92 JYI92:JYK92 KIE92:KIG92 KSA92:KSC92 LBW92:LBY92 LLS92:LLU92 LVO92:LVQ92 MFK92:MFM92 MPG92:MPI92 MZC92:MZE92 NIY92:NJA92 NSU92:NSW92 OCQ92:OCS92 OMM92:OMO92 OWI92:OWK92 PGE92:PGG92 PQA92:PQC92 PZW92:PZY92 QJS92:QJU92 QTO92:QTQ92 RDK92:RDM92 RNG92:RNI92 RXC92:RXE92 SGY92:SHA92 SQU92:SQW92 TAQ92:TAS92 TKM92:TKO92 TUI92:TUK92 UEE92:UEG92 UOA92:UOC92 UXW92:UXY92 VHS92:VHU92 VRO92:VRQ92 WBK92:WBM92 WLG92:WLI92 WVC92:WVE92 D65625:F65625 IQ65625:IS65625 SM65625:SO65625 ACI65625:ACK65625 AME65625:AMG65625 AWA65625:AWC65625 BFW65625:BFY65625 BPS65625:BPU65625 BZO65625:BZQ65625 CJK65625:CJM65625 CTG65625:CTI65625 DDC65625:DDE65625 DMY65625:DNA65625 DWU65625:DWW65625 EGQ65625:EGS65625 EQM65625:EQO65625 FAI65625:FAK65625 FKE65625:FKG65625 FUA65625:FUC65625 GDW65625:GDY65625 GNS65625:GNU65625 GXO65625:GXQ65625 HHK65625:HHM65625 HRG65625:HRI65625 IBC65625:IBE65625 IKY65625:ILA65625 IUU65625:IUW65625 JEQ65625:JES65625 JOM65625:JOO65625 JYI65625:JYK65625 KIE65625:KIG65625 KSA65625:KSC65625 LBW65625:LBY65625 LLS65625:LLU65625 LVO65625:LVQ65625 MFK65625:MFM65625 MPG65625:MPI65625 MZC65625:MZE65625 NIY65625:NJA65625 NSU65625:NSW65625 OCQ65625:OCS65625 OMM65625:OMO65625 OWI65625:OWK65625 PGE65625:PGG65625 PQA65625:PQC65625 PZW65625:PZY65625 QJS65625:QJU65625 QTO65625:QTQ65625 RDK65625:RDM65625 RNG65625:RNI65625 RXC65625:RXE65625 SGY65625:SHA65625 SQU65625:SQW65625 TAQ65625:TAS65625 TKM65625:TKO65625 TUI65625:TUK65625 UEE65625:UEG65625 UOA65625:UOC65625 UXW65625:UXY65625 VHS65625:VHU65625 VRO65625:VRQ65625 WBK65625:WBM65625 WLG65625:WLI65625 WVC65625:WVE65625 D65628:F65628 IQ65628:IS65628 SM65628:SO65628 ACI65628:ACK65628 AME65628:AMG65628 AWA65628:AWC65628 BFW65628:BFY65628 BPS65628:BPU65628 BZO65628:BZQ65628 CJK65628:CJM65628 CTG65628:CTI65628 DDC65628:DDE65628 DMY65628:DNA65628 DWU65628:DWW65628 EGQ65628:EGS65628 EQM65628:EQO65628 FAI65628:FAK65628 FKE65628:FKG65628 FUA65628:FUC65628 GDW65628:GDY65628 GNS65628:GNU65628 GXO65628:GXQ65628 HHK65628:HHM65628 HRG65628:HRI65628 IBC65628:IBE65628 IKY65628:ILA65628 IUU65628:IUW65628 JEQ65628:JES65628 JOM65628:JOO65628 JYI65628:JYK65628 KIE65628:KIG65628 KSA65628:KSC65628 LBW65628:LBY65628 LLS65628:LLU65628 LVO65628:LVQ65628 MFK65628:MFM65628 MPG65628:MPI65628 MZC65628:MZE65628 NIY65628:NJA65628 NSU65628:NSW65628 OCQ65628:OCS65628 OMM65628:OMO65628 OWI65628:OWK65628 PGE65628:PGG65628 PQA65628:PQC65628 PZW65628:PZY65628 QJS65628:QJU65628 QTO65628:QTQ65628 RDK65628:RDM65628 RNG65628:RNI65628 RXC65628:RXE65628 SGY65628:SHA65628 SQU65628:SQW65628 TAQ65628:TAS65628 TKM65628:TKO65628 TUI65628:TUK65628 UEE65628:UEG65628 UOA65628:UOC65628 UXW65628:UXY65628 VHS65628:VHU65628 VRO65628:VRQ65628 WBK65628:WBM65628 WLG65628:WLI65628 WVC65628:WVE65628 D131161:F131161 IQ131161:IS131161 SM131161:SO131161 ACI131161:ACK131161 AME131161:AMG131161 AWA131161:AWC131161 BFW131161:BFY131161 BPS131161:BPU131161 BZO131161:BZQ131161 CJK131161:CJM131161 CTG131161:CTI131161 DDC131161:DDE131161 DMY131161:DNA131161 DWU131161:DWW131161 EGQ131161:EGS131161 EQM131161:EQO131161 FAI131161:FAK131161 FKE131161:FKG131161 FUA131161:FUC131161 GDW131161:GDY131161 GNS131161:GNU131161 GXO131161:GXQ131161 HHK131161:HHM131161 HRG131161:HRI131161 IBC131161:IBE131161 IKY131161:ILA131161 IUU131161:IUW131161 JEQ131161:JES131161 JOM131161:JOO131161 JYI131161:JYK131161 KIE131161:KIG131161 KSA131161:KSC131161 LBW131161:LBY131161 LLS131161:LLU131161 LVO131161:LVQ131161 MFK131161:MFM131161 MPG131161:MPI131161 MZC131161:MZE131161 NIY131161:NJA131161 NSU131161:NSW131161 OCQ131161:OCS131161 OMM131161:OMO131161 OWI131161:OWK131161 PGE131161:PGG131161 PQA131161:PQC131161 PZW131161:PZY131161 QJS131161:QJU131161 QTO131161:QTQ131161 RDK131161:RDM131161 RNG131161:RNI131161 RXC131161:RXE131161 SGY131161:SHA131161 SQU131161:SQW131161 TAQ131161:TAS131161 TKM131161:TKO131161 TUI131161:TUK131161 UEE131161:UEG131161 UOA131161:UOC131161 UXW131161:UXY131161 VHS131161:VHU131161 VRO131161:VRQ131161 WBK131161:WBM131161 WLG131161:WLI131161 WVC131161:WVE131161 D131164:F131164 IQ131164:IS131164 SM131164:SO131164 ACI131164:ACK131164 AME131164:AMG131164 AWA131164:AWC131164 BFW131164:BFY131164 BPS131164:BPU131164 BZO131164:BZQ131164 CJK131164:CJM131164 CTG131164:CTI131164 DDC131164:DDE131164 DMY131164:DNA131164 DWU131164:DWW131164 EGQ131164:EGS131164 EQM131164:EQO131164 FAI131164:FAK131164 FKE131164:FKG131164 FUA131164:FUC131164 GDW131164:GDY131164 GNS131164:GNU131164 GXO131164:GXQ131164 HHK131164:HHM131164 HRG131164:HRI131164 IBC131164:IBE131164 IKY131164:ILA131164 IUU131164:IUW131164 JEQ131164:JES131164 JOM131164:JOO131164 JYI131164:JYK131164 KIE131164:KIG131164 KSA131164:KSC131164 LBW131164:LBY131164 LLS131164:LLU131164 LVO131164:LVQ131164 MFK131164:MFM131164 MPG131164:MPI131164 MZC131164:MZE131164 NIY131164:NJA131164 NSU131164:NSW131164 OCQ131164:OCS131164 OMM131164:OMO131164 OWI131164:OWK131164 PGE131164:PGG131164 PQA131164:PQC131164 PZW131164:PZY131164 QJS131164:QJU131164 QTO131164:QTQ131164 RDK131164:RDM131164 RNG131164:RNI131164 RXC131164:RXE131164 SGY131164:SHA131164 SQU131164:SQW131164 TAQ131164:TAS131164 TKM131164:TKO131164 TUI131164:TUK131164 UEE131164:UEG131164 UOA131164:UOC131164 UXW131164:UXY131164 VHS131164:VHU131164 VRO131164:VRQ131164 WBK131164:WBM131164 WLG131164:WLI131164 WVC131164:WVE131164 D196697:F196697 IQ196697:IS196697 SM196697:SO196697 ACI196697:ACK196697 AME196697:AMG196697 AWA196697:AWC196697 BFW196697:BFY196697 BPS196697:BPU196697 BZO196697:BZQ196697 CJK196697:CJM196697 CTG196697:CTI196697 DDC196697:DDE196697 DMY196697:DNA196697 DWU196697:DWW196697 EGQ196697:EGS196697 EQM196697:EQO196697 FAI196697:FAK196697 FKE196697:FKG196697 FUA196697:FUC196697 GDW196697:GDY196697 GNS196697:GNU196697 GXO196697:GXQ196697 HHK196697:HHM196697 HRG196697:HRI196697 IBC196697:IBE196697 IKY196697:ILA196697 IUU196697:IUW196697 JEQ196697:JES196697 JOM196697:JOO196697 JYI196697:JYK196697 KIE196697:KIG196697 KSA196697:KSC196697 LBW196697:LBY196697 LLS196697:LLU196697 LVO196697:LVQ196697 MFK196697:MFM196697 MPG196697:MPI196697 MZC196697:MZE196697 NIY196697:NJA196697 NSU196697:NSW196697 OCQ196697:OCS196697 OMM196697:OMO196697 OWI196697:OWK196697 PGE196697:PGG196697 PQA196697:PQC196697 PZW196697:PZY196697 QJS196697:QJU196697 QTO196697:QTQ196697 RDK196697:RDM196697 RNG196697:RNI196697 RXC196697:RXE196697 SGY196697:SHA196697 SQU196697:SQW196697 TAQ196697:TAS196697 TKM196697:TKO196697 TUI196697:TUK196697 UEE196697:UEG196697 UOA196697:UOC196697 UXW196697:UXY196697 VHS196697:VHU196697 VRO196697:VRQ196697 WBK196697:WBM196697 WLG196697:WLI196697 WVC196697:WVE196697 D196700:F196700 IQ196700:IS196700 SM196700:SO196700 ACI196700:ACK196700 AME196700:AMG196700 AWA196700:AWC196700 BFW196700:BFY196700 BPS196700:BPU196700 BZO196700:BZQ196700 CJK196700:CJM196700 CTG196700:CTI196700 DDC196700:DDE196700 DMY196700:DNA196700 DWU196700:DWW196700 EGQ196700:EGS196700 EQM196700:EQO196700 FAI196700:FAK196700 FKE196700:FKG196700 FUA196700:FUC196700 GDW196700:GDY196700 GNS196700:GNU196700 GXO196700:GXQ196700 HHK196700:HHM196700 HRG196700:HRI196700 IBC196700:IBE196700 IKY196700:ILA196700 IUU196700:IUW196700 JEQ196700:JES196700 JOM196700:JOO196700 JYI196700:JYK196700 KIE196700:KIG196700 KSA196700:KSC196700 LBW196700:LBY196700 LLS196700:LLU196700 LVO196700:LVQ196700 MFK196700:MFM196700 MPG196700:MPI196700 MZC196700:MZE196700 NIY196700:NJA196700 NSU196700:NSW196700 OCQ196700:OCS196700 OMM196700:OMO196700 OWI196700:OWK196700 PGE196700:PGG196700 PQA196700:PQC196700 PZW196700:PZY196700 QJS196700:QJU196700 QTO196700:QTQ196700 RDK196700:RDM196700 RNG196700:RNI196700 RXC196700:RXE196700 SGY196700:SHA196700 SQU196700:SQW196700 TAQ196700:TAS196700 TKM196700:TKO196700 TUI196700:TUK196700 UEE196700:UEG196700 UOA196700:UOC196700 UXW196700:UXY196700 VHS196700:VHU196700 VRO196700:VRQ196700 WBK196700:WBM196700 WLG196700:WLI196700 WVC196700:WVE196700 D262233:F262233 IQ262233:IS262233 SM262233:SO262233 ACI262233:ACK262233 AME262233:AMG262233 AWA262233:AWC262233 BFW262233:BFY262233 BPS262233:BPU262233 BZO262233:BZQ262233 CJK262233:CJM262233 CTG262233:CTI262233 DDC262233:DDE262233 DMY262233:DNA262233 DWU262233:DWW262233 EGQ262233:EGS262233 EQM262233:EQO262233 FAI262233:FAK262233 FKE262233:FKG262233 FUA262233:FUC262233 GDW262233:GDY262233 GNS262233:GNU262233 GXO262233:GXQ262233 HHK262233:HHM262233 HRG262233:HRI262233 IBC262233:IBE262233 IKY262233:ILA262233 IUU262233:IUW262233 JEQ262233:JES262233 JOM262233:JOO262233 JYI262233:JYK262233 KIE262233:KIG262233 KSA262233:KSC262233 LBW262233:LBY262233 LLS262233:LLU262233 LVO262233:LVQ262233 MFK262233:MFM262233 MPG262233:MPI262233 MZC262233:MZE262233 NIY262233:NJA262233 NSU262233:NSW262233 OCQ262233:OCS262233 OMM262233:OMO262233 OWI262233:OWK262233 PGE262233:PGG262233 PQA262233:PQC262233 PZW262233:PZY262233 QJS262233:QJU262233 QTO262233:QTQ262233 RDK262233:RDM262233 RNG262233:RNI262233 RXC262233:RXE262233 SGY262233:SHA262233 SQU262233:SQW262233 TAQ262233:TAS262233 TKM262233:TKO262233 TUI262233:TUK262233 UEE262233:UEG262233 UOA262233:UOC262233 UXW262233:UXY262233 VHS262233:VHU262233 VRO262233:VRQ262233 WBK262233:WBM262233 WLG262233:WLI262233 WVC262233:WVE262233 D262236:F262236 IQ262236:IS262236 SM262236:SO262236 ACI262236:ACK262236 AME262236:AMG262236 AWA262236:AWC262236 BFW262236:BFY262236 BPS262236:BPU262236 BZO262236:BZQ262236 CJK262236:CJM262236 CTG262236:CTI262236 DDC262236:DDE262236 DMY262236:DNA262236 DWU262236:DWW262236 EGQ262236:EGS262236 EQM262236:EQO262236 FAI262236:FAK262236 FKE262236:FKG262236 FUA262236:FUC262236 GDW262236:GDY262236 GNS262236:GNU262236 GXO262236:GXQ262236 HHK262236:HHM262236 HRG262236:HRI262236 IBC262236:IBE262236 IKY262236:ILA262236 IUU262236:IUW262236 JEQ262236:JES262236 JOM262236:JOO262236 JYI262236:JYK262236 KIE262236:KIG262236 KSA262236:KSC262236 LBW262236:LBY262236 LLS262236:LLU262236 LVO262236:LVQ262236 MFK262236:MFM262236 MPG262236:MPI262236 MZC262236:MZE262236 NIY262236:NJA262236 NSU262236:NSW262236 OCQ262236:OCS262236 OMM262236:OMO262236 OWI262236:OWK262236 PGE262236:PGG262236 PQA262236:PQC262236 PZW262236:PZY262236 QJS262236:QJU262236 QTO262236:QTQ262236 RDK262236:RDM262236 RNG262236:RNI262236 RXC262236:RXE262236 SGY262236:SHA262236 SQU262236:SQW262236 TAQ262236:TAS262236 TKM262236:TKO262236 TUI262236:TUK262236 UEE262236:UEG262236 UOA262236:UOC262236 UXW262236:UXY262236 VHS262236:VHU262236 VRO262236:VRQ262236 WBK262236:WBM262236 WLG262236:WLI262236 WVC262236:WVE262236 D327769:F327769 IQ327769:IS327769 SM327769:SO327769 ACI327769:ACK327769 AME327769:AMG327769 AWA327769:AWC327769 BFW327769:BFY327769 BPS327769:BPU327769 BZO327769:BZQ327769 CJK327769:CJM327769 CTG327769:CTI327769 DDC327769:DDE327769 DMY327769:DNA327769 DWU327769:DWW327769 EGQ327769:EGS327769 EQM327769:EQO327769 FAI327769:FAK327769 FKE327769:FKG327769 FUA327769:FUC327769 GDW327769:GDY327769 GNS327769:GNU327769 GXO327769:GXQ327769 HHK327769:HHM327769 HRG327769:HRI327769 IBC327769:IBE327769 IKY327769:ILA327769 IUU327769:IUW327769 JEQ327769:JES327769 JOM327769:JOO327769 JYI327769:JYK327769 KIE327769:KIG327769 KSA327769:KSC327769 LBW327769:LBY327769 LLS327769:LLU327769 LVO327769:LVQ327769 MFK327769:MFM327769 MPG327769:MPI327769 MZC327769:MZE327769 NIY327769:NJA327769 NSU327769:NSW327769 OCQ327769:OCS327769 OMM327769:OMO327769 OWI327769:OWK327769 PGE327769:PGG327769 PQA327769:PQC327769 PZW327769:PZY327769 QJS327769:QJU327769 QTO327769:QTQ327769 RDK327769:RDM327769 RNG327769:RNI327769 RXC327769:RXE327769 SGY327769:SHA327769 SQU327769:SQW327769 TAQ327769:TAS327769 TKM327769:TKO327769 TUI327769:TUK327769 UEE327769:UEG327769 UOA327769:UOC327769 UXW327769:UXY327769 VHS327769:VHU327769 VRO327769:VRQ327769 WBK327769:WBM327769 WLG327769:WLI327769 WVC327769:WVE327769 D327772:F327772 IQ327772:IS327772 SM327772:SO327772 ACI327772:ACK327772 AME327772:AMG327772 AWA327772:AWC327772 BFW327772:BFY327772 BPS327772:BPU327772 BZO327772:BZQ327772 CJK327772:CJM327772 CTG327772:CTI327772 DDC327772:DDE327772 DMY327772:DNA327772 DWU327772:DWW327772 EGQ327772:EGS327772 EQM327772:EQO327772 FAI327772:FAK327772 FKE327772:FKG327772 FUA327772:FUC327772 GDW327772:GDY327772 GNS327772:GNU327772 GXO327772:GXQ327772 HHK327772:HHM327772 HRG327772:HRI327772 IBC327772:IBE327772 IKY327772:ILA327772 IUU327772:IUW327772 JEQ327772:JES327772 JOM327772:JOO327772 JYI327772:JYK327772 KIE327772:KIG327772 KSA327772:KSC327772 LBW327772:LBY327772 LLS327772:LLU327772 LVO327772:LVQ327772 MFK327772:MFM327772 MPG327772:MPI327772 MZC327772:MZE327772 NIY327772:NJA327772 NSU327772:NSW327772 OCQ327772:OCS327772 OMM327772:OMO327772 OWI327772:OWK327772 PGE327772:PGG327772 PQA327772:PQC327772 PZW327772:PZY327772 QJS327772:QJU327772 QTO327772:QTQ327772 RDK327772:RDM327772 RNG327772:RNI327772 RXC327772:RXE327772 SGY327772:SHA327772 SQU327772:SQW327772 TAQ327772:TAS327772 TKM327772:TKO327772 TUI327772:TUK327772 UEE327772:UEG327772 UOA327772:UOC327772 UXW327772:UXY327772 VHS327772:VHU327772 VRO327772:VRQ327772 WBK327772:WBM327772 WLG327772:WLI327772 WVC327772:WVE327772 D393305:F393305 IQ393305:IS393305 SM393305:SO393305 ACI393305:ACK393305 AME393305:AMG393305 AWA393305:AWC393305 BFW393305:BFY393305 BPS393305:BPU393305 BZO393305:BZQ393305 CJK393305:CJM393305 CTG393305:CTI393305 DDC393305:DDE393305 DMY393305:DNA393305 DWU393305:DWW393305 EGQ393305:EGS393305 EQM393305:EQO393305 FAI393305:FAK393305 FKE393305:FKG393305 FUA393305:FUC393305 GDW393305:GDY393305 GNS393305:GNU393305 GXO393305:GXQ393305 HHK393305:HHM393305 HRG393305:HRI393305 IBC393305:IBE393305 IKY393305:ILA393305 IUU393305:IUW393305 JEQ393305:JES393305 JOM393305:JOO393305 JYI393305:JYK393305 KIE393305:KIG393305 KSA393305:KSC393305 LBW393305:LBY393305 LLS393305:LLU393305 LVO393305:LVQ393305 MFK393305:MFM393305 MPG393305:MPI393305 MZC393305:MZE393305 NIY393305:NJA393305 NSU393305:NSW393305 OCQ393305:OCS393305 OMM393305:OMO393305 OWI393305:OWK393305 PGE393305:PGG393305 PQA393305:PQC393305 PZW393305:PZY393305 QJS393305:QJU393305 QTO393305:QTQ393305 RDK393305:RDM393305 RNG393305:RNI393305 RXC393305:RXE393305 SGY393305:SHA393305 SQU393305:SQW393305 TAQ393305:TAS393305 TKM393305:TKO393305 TUI393305:TUK393305 UEE393305:UEG393305 UOA393305:UOC393305 UXW393305:UXY393305 VHS393305:VHU393305 VRO393305:VRQ393305 WBK393305:WBM393305 WLG393305:WLI393305 WVC393305:WVE393305 D393308:F393308 IQ393308:IS393308 SM393308:SO393308 ACI393308:ACK393308 AME393308:AMG393308 AWA393308:AWC393308 BFW393308:BFY393308 BPS393308:BPU393308 BZO393308:BZQ393308 CJK393308:CJM393308 CTG393308:CTI393308 DDC393308:DDE393308 DMY393308:DNA393308 DWU393308:DWW393308 EGQ393308:EGS393308 EQM393308:EQO393308 FAI393308:FAK393308 FKE393308:FKG393308 FUA393308:FUC393308 GDW393308:GDY393308 GNS393308:GNU393308 GXO393308:GXQ393308 HHK393308:HHM393308 HRG393308:HRI393308 IBC393308:IBE393308 IKY393308:ILA393308 IUU393308:IUW393308 JEQ393308:JES393308 JOM393308:JOO393308 JYI393308:JYK393308 KIE393308:KIG393308 KSA393308:KSC393308 LBW393308:LBY393308 LLS393308:LLU393308 LVO393308:LVQ393308 MFK393308:MFM393308 MPG393308:MPI393308 MZC393308:MZE393308 NIY393308:NJA393308 NSU393308:NSW393308 OCQ393308:OCS393308 OMM393308:OMO393308 OWI393308:OWK393308 PGE393308:PGG393308 PQA393308:PQC393308 PZW393308:PZY393308 QJS393308:QJU393308 QTO393308:QTQ393308 RDK393308:RDM393308 RNG393308:RNI393308 RXC393308:RXE393308 SGY393308:SHA393308 SQU393308:SQW393308 TAQ393308:TAS393308 TKM393308:TKO393308 TUI393308:TUK393308 UEE393308:UEG393308 UOA393308:UOC393308 UXW393308:UXY393308 VHS393308:VHU393308 VRO393308:VRQ393308 WBK393308:WBM393308 WLG393308:WLI393308 WVC393308:WVE393308 D458841:F458841 IQ458841:IS458841 SM458841:SO458841 ACI458841:ACK458841 AME458841:AMG458841 AWA458841:AWC458841 BFW458841:BFY458841 BPS458841:BPU458841 BZO458841:BZQ458841 CJK458841:CJM458841 CTG458841:CTI458841 DDC458841:DDE458841 DMY458841:DNA458841 DWU458841:DWW458841 EGQ458841:EGS458841 EQM458841:EQO458841 FAI458841:FAK458841 FKE458841:FKG458841 FUA458841:FUC458841 GDW458841:GDY458841 GNS458841:GNU458841 GXO458841:GXQ458841 HHK458841:HHM458841 HRG458841:HRI458841 IBC458841:IBE458841 IKY458841:ILA458841 IUU458841:IUW458841 JEQ458841:JES458841 JOM458841:JOO458841 JYI458841:JYK458841 KIE458841:KIG458841 KSA458841:KSC458841 LBW458841:LBY458841 LLS458841:LLU458841 LVO458841:LVQ458841 MFK458841:MFM458841 MPG458841:MPI458841 MZC458841:MZE458841 NIY458841:NJA458841 NSU458841:NSW458841 OCQ458841:OCS458841 OMM458841:OMO458841 OWI458841:OWK458841 PGE458841:PGG458841 PQA458841:PQC458841 PZW458841:PZY458841 QJS458841:QJU458841 QTO458841:QTQ458841 RDK458841:RDM458841 RNG458841:RNI458841 RXC458841:RXE458841 SGY458841:SHA458841 SQU458841:SQW458841 TAQ458841:TAS458841 TKM458841:TKO458841 TUI458841:TUK458841 UEE458841:UEG458841 UOA458841:UOC458841 UXW458841:UXY458841 VHS458841:VHU458841 VRO458841:VRQ458841 WBK458841:WBM458841 WLG458841:WLI458841 WVC458841:WVE458841 D458844:F458844 IQ458844:IS458844 SM458844:SO458844 ACI458844:ACK458844 AME458844:AMG458844 AWA458844:AWC458844 BFW458844:BFY458844 BPS458844:BPU458844 BZO458844:BZQ458844 CJK458844:CJM458844 CTG458844:CTI458844 DDC458844:DDE458844 DMY458844:DNA458844 DWU458844:DWW458844 EGQ458844:EGS458844 EQM458844:EQO458844 FAI458844:FAK458844 FKE458844:FKG458844 FUA458844:FUC458844 GDW458844:GDY458844 GNS458844:GNU458844 GXO458844:GXQ458844 HHK458844:HHM458844 HRG458844:HRI458844 IBC458844:IBE458844 IKY458844:ILA458844 IUU458844:IUW458844 JEQ458844:JES458844 JOM458844:JOO458844 JYI458844:JYK458844 KIE458844:KIG458844 KSA458844:KSC458844 LBW458844:LBY458844 LLS458844:LLU458844 LVO458844:LVQ458844 MFK458844:MFM458844 MPG458844:MPI458844 MZC458844:MZE458844 NIY458844:NJA458844 NSU458844:NSW458844 OCQ458844:OCS458844 OMM458844:OMO458844 OWI458844:OWK458844 PGE458844:PGG458844 PQA458844:PQC458844 PZW458844:PZY458844 QJS458844:QJU458844 QTO458844:QTQ458844 RDK458844:RDM458844 RNG458844:RNI458844 RXC458844:RXE458844 SGY458844:SHA458844 SQU458844:SQW458844 TAQ458844:TAS458844 TKM458844:TKO458844 TUI458844:TUK458844 UEE458844:UEG458844 UOA458844:UOC458844 UXW458844:UXY458844 VHS458844:VHU458844 VRO458844:VRQ458844 WBK458844:WBM458844 WLG458844:WLI458844 WVC458844:WVE458844">
      <formula1>0</formula1>
      <formula2>1500</formula2>
    </dataValidation>
    <dataValidation type="textLength" allowBlank="1" showInputMessage="1" showErrorMessage="1" errorTitle="Errore di digitazione" error="Inserire massimo 1500 caratteri" sqref="D524377:F524377 IQ524377:IS524377 SM524377:SO524377 ACI524377:ACK524377 AME524377:AMG524377 AWA524377:AWC524377 BFW524377:BFY524377 BPS524377:BPU524377 BZO524377:BZQ524377 CJK524377:CJM524377 CTG524377:CTI524377 DDC524377:DDE524377 DMY524377:DNA524377 DWU524377:DWW524377 EGQ524377:EGS524377 EQM524377:EQO524377 FAI524377:FAK524377 FKE524377:FKG524377 FUA524377:FUC524377 GDW524377:GDY524377 GNS524377:GNU524377 GXO524377:GXQ524377 HHK524377:HHM524377 HRG524377:HRI524377 IBC524377:IBE524377 IKY524377:ILA524377 IUU524377:IUW524377 JEQ524377:JES524377 JOM524377:JOO524377 JYI524377:JYK524377 KIE524377:KIG524377 KSA524377:KSC524377 LBW524377:LBY524377 LLS524377:LLU524377 LVO524377:LVQ524377 MFK524377:MFM524377 MPG524377:MPI524377 MZC524377:MZE524377 NIY524377:NJA524377 NSU524377:NSW524377 OCQ524377:OCS524377 OMM524377:OMO524377 OWI524377:OWK524377 PGE524377:PGG524377 PQA524377:PQC524377 PZW524377:PZY524377 QJS524377:QJU524377 QTO524377:QTQ524377 RDK524377:RDM524377 RNG524377:RNI524377 RXC524377:RXE524377 SGY524377:SHA524377 SQU524377:SQW524377 TAQ524377:TAS524377 TKM524377:TKO524377 TUI524377:TUK524377 UEE524377:UEG524377 UOA524377:UOC524377 UXW524377:UXY524377 VHS524377:VHU524377 VRO524377:VRQ524377 WBK524377:WBM524377 WLG524377:WLI524377 WVC524377:WVE524377 D524380:F524380 IQ524380:IS524380 SM524380:SO524380 ACI524380:ACK524380 AME524380:AMG524380 AWA524380:AWC524380 BFW524380:BFY524380 BPS524380:BPU524380 BZO524380:BZQ524380 CJK524380:CJM524380 CTG524380:CTI524380 DDC524380:DDE524380 DMY524380:DNA524380 DWU524380:DWW524380 EGQ524380:EGS524380 EQM524380:EQO524380 FAI524380:FAK524380 FKE524380:FKG524380 FUA524380:FUC524380 GDW524380:GDY524380 GNS524380:GNU524380 GXO524380:GXQ524380 HHK524380:HHM524380 HRG524380:HRI524380 IBC524380:IBE524380 IKY524380:ILA524380 IUU524380:IUW524380 JEQ524380:JES524380 JOM524380:JOO524380 JYI524380:JYK524380 KIE524380:KIG524380 KSA524380:KSC524380 LBW524380:LBY524380 LLS524380:LLU524380 LVO524380:LVQ524380 MFK524380:MFM524380 MPG524380:MPI524380 MZC524380:MZE524380 NIY524380:NJA524380 NSU524380:NSW524380 OCQ524380:OCS524380 OMM524380:OMO524380 OWI524380:OWK524380 PGE524380:PGG524380 PQA524380:PQC524380 PZW524380:PZY524380 QJS524380:QJU524380 QTO524380:QTQ524380 RDK524380:RDM524380 RNG524380:RNI524380 RXC524380:RXE524380 SGY524380:SHA524380 SQU524380:SQW524380 TAQ524380:TAS524380 TKM524380:TKO524380 TUI524380:TUK524380 UEE524380:UEG524380 UOA524380:UOC524380 UXW524380:UXY524380 VHS524380:VHU524380 VRO524380:VRQ524380 WBK524380:WBM524380 WLG524380:WLI524380 WVC524380:WVE524380 D589913:F589913 IQ589913:IS589913 SM589913:SO589913 ACI589913:ACK589913 AME589913:AMG589913 AWA589913:AWC589913 BFW589913:BFY589913 BPS589913:BPU589913 BZO589913:BZQ589913 CJK589913:CJM589913 CTG589913:CTI589913 DDC589913:DDE589913 DMY589913:DNA589913 DWU589913:DWW589913 EGQ589913:EGS589913 EQM589913:EQO589913 FAI589913:FAK589913 FKE589913:FKG589913 FUA589913:FUC589913 GDW589913:GDY589913 GNS589913:GNU589913 GXO589913:GXQ589913 HHK589913:HHM589913 HRG589913:HRI589913 IBC589913:IBE589913 IKY589913:ILA589913 IUU589913:IUW589913 JEQ589913:JES589913 JOM589913:JOO589913 JYI589913:JYK589913 KIE589913:KIG589913 KSA589913:KSC589913 LBW589913:LBY589913 LLS589913:LLU589913 LVO589913:LVQ589913 MFK589913:MFM589913 MPG589913:MPI589913 MZC589913:MZE589913 NIY589913:NJA589913 NSU589913:NSW589913 OCQ589913:OCS589913 OMM589913:OMO589913 OWI589913:OWK589913 PGE589913:PGG589913 PQA589913:PQC589913 PZW589913:PZY589913 QJS589913:QJU589913 QTO589913:QTQ589913 RDK589913:RDM589913 RNG589913:RNI589913 RXC589913:RXE589913 SGY589913:SHA589913 SQU589913:SQW589913 TAQ589913:TAS589913 TKM589913:TKO589913 TUI589913:TUK589913 UEE589913:UEG589913 UOA589913:UOC589913 UXW589913:UXY589913 VHS589913:VHU589913 VRO589913:VRQ589913 WBK589913:WBM589913 WLG589913:WLI589913 WVC589913:WVE589913 D589916:F589916 IQ589916:IS589916 SM589916:SO589916 ACI589916:ACK589916 AME589916:AMG589916 AWA589916:AWC589916 BFW589916:BFY589916 BPS589916:BPU589916 BZO589916:BZQ589916 CJK589916:CJM589916 CTG589916:CTI589916 DDC589916:DDE589916 DMY589916:DNA589916 DWU589916:DWW589916 EGQ589916:EGS589916 EQM589916:EQO589916 FAI589916:FAK589916 FKE589916:FKG589916 FUA589916:FUC589916 GDW589916:GDY589916 GNS589916:GNU589916 GXO589916:GXQ589916 HHK589916:HHM589916 HRG589916:HRI589916 IBC589916:IBE589916 IKY589916:ILA589916 IUU589916:IUW589916 JEQ589916:JES589916 JOM589916:JOO589916 JYI589916:JYK589916 KIE589916:KIG589916 KSA589916:KSC589916 LBW589916:LBY589916 LLS589916:LLU589916 LVO589916:LVQ589916 MFK589916:MFM589916 MPG589916:MPI589916 MZC589916:MZE589916 NIY589916:NJA589916 NSU589916:NSW589916 OCQ589916:OCS589916 OMM589916:OMO589916 OWI589916:OWK589916 PGE589916:PGG589916 PQA589916:PQC589916 PZW589916:PZY589916 QJS589916:QJU589916 QTO589916:QTQ589916 RDK589916:RDM589916 RNG589916:RNI589916 RXC589916:RXE589916 SGY589916:SHA589916 SQU589916:SQW589916 TAQ589916:TAS589916 TKM589916:TKO589916 TUI589916:TUK589916 UEE589916:UEG589916 UOA589916:UOC589916 UXW589916:UXY589916 VHS589916:VHU589916 VRO589916:VRQ589916 WBK589916:WBM589916 WLG589916:WLI589916 WVC589916:WVE589916 D655449:F655449 IQ655449:IS655449 SM655449:SO655449 ACI655449:ACK655449 AME655449:AMG655449 AWA655449:AWC655449 BFW655449:BFY655449 BPS655449:BPU655449 BZO655449:BZQ655449 CJK655449:CJM655449 CTG655449:CTI655449 DDC655449:DDE655449 DMY655449:DNA655449 DWU655449:DWW655449 EGQ655449:EGS655449 EQM655449:EQO655449 FAI655449:FAK655449 FKE655449:FKG655449 FUA655449:FUC655449 GDW655449:GDY655449 GNS655449:GNU655449 GXO655449:GXQ655449 HHK655449:HHM655449 HRG655449:HRI655449 IBC655449:IBE655449 IKY655449:ILA655449 IUU655449:IUW655449 JEQ655449:JES655449 JOM655449:JOO655449 JYI655449:JYK655449 KIE655449:KIG655449 KSA655449:KSC655449 LBW655449:LBY655449 LLS655449:LLU655449 LVO655449:LVQ655449 MFK655449:MFM655449 MPG655449:MPI655449 MZC655449:MZE655449 NIY655449:NJA655449 NSU655449:NSW655449 OCQ655449:OCS655449 OMM655449:OMO655449 OWI655449:OWK655449 PGE655449:PGG655449 PQA655449:PQC655449 PZW655449:PZY655449 QJS655449:QJU655449 QTO655449:QTQ655449 RDK655449:RDM655449 RNG655449:RNI655449 RXC655449:RXE655449 SGY655449:SHA655449 SQU655449:SQW655449 TAQ655449:TAS655449 TKM655449:TKO655449 TUI655449:TUK655449 UEE655449:UEG655449 UOA655449:UOC655449 UXW655449:UXY655449 VHS655449:VHU655449 VRO655449:VRQ655449 WBK655449:WBM655449 WLG655449:WLI655449 WVC655449:WVE655449 D655452:F655452 IQ655452:IS655452 SM655452:SO655452 ACI655452:ACK655452 AME655452:AMG655452 AWA655452:AWC655452 BFW655452:BFY655452 BPS655452:BPU655452 BZO655452:BZQ655452 CJK655452:CJM655452 CTG655452:CTI655452 DDC655452:DDE655452 DMY655452:DNA655452 DWU655452:DWW655452 EGQ655452:EGS655452 EQM655452:EQO655452 FAI655452:FAK655452 FKE655452:FKG655452 FUA655452:FUC655452 GDW655452:GDY655452 GNS655452:GNU655452 GXO655452:GXQ655452 HHK655452:HHM655452 HRG655452:HRI655452 IBC655452:IBE655452 IKY655452:ILA655452 IUU655452:IUW655452 JEQ655452:JES655452 JOM655452:JOO655452 JYI655452:JYK655452 KIE655452:KIG655452 KSA655452:KSC655452 LBW655452:LBY655452 LLS655452:LLU655452 LVO655452:LVQ655452 MFK655452:MFM655452 MPG655452:MPI655452 MZC655452:MZE655452 NIY655452:NJA655452 NSU655452:NSW655452 OCQ655452:OCS655452 OMM655452:OMO655452 OWI655452:OWK655452 PGE655452:PGG655452 PQA655452:PQC655452 PZW655452:PZY655452 QJS655452:QJU655452 QTO655452:QTQ655452 RDK655452:RDM655452 RNG655452:RNI655452 RXC655452:RXE655452 SGY655452:SHA655452 SQU655452:SQW655452 TAQ655452:TAS655452 TKM655452:TKO655452 TUI655452:TUK655452 UEE655452:UEG655452 UOA655452:UOC655452 UXW655452:UXY655452 VHS655452:VHU655452 VRO655452:VRQ655452 WBK655452:WBM655452 WLG655452:WLI655452 WVC655452:WVE655452 D720985:F720985 IQ720985:IS720985 SM720985:SO720985 ACI720985:ACK720985 AME720985:AMG720985 AWA720985:AWC720985 BFW720985:BFY720985 BPS720985:BPU720985 BZO720985:BZQ720985 CJK720985:CJM720985 CTG720985:CTI720985 DDC720985:DDE720985 DMY720985:DNA720985 DWU720985:DWW720985 EGQ720985:EGS720985 EQM720985:EQO720985 FAI720985:FAK720985 FKE720985:FKG720985 FUA720985:FUC720985 GDW720985:GDY720985 GNS720985:GNU720985 GXO720985:GXQ720985 HHK720985:HHM720985 HRG720985:HRI720985 IBC720985:IBE720985 IKY720985:ILA720985 IUU720985:IUW720985 JEQ720985:JES720985 JOM720985:JOO720985 JYI720985:JYK720985 KIE720985:KIG720985 KSA720985:KSC720985 LBW720985:LBY720985 LLS720985:LLU720985 LVO720985:LVQ720985 MFK720985:MFM720985 MPG720985:MPI720985 MZC720985:MZE720985 NIY720985:NJA720985 NSU720985:NSW720985 OCQ720985:OCS720985 OMM720985:OMO720985 OWI720985:OWK720985 PGE720985:PGG720985 PQA720985:PQC720985 PZW720985:PZY720985 QJS720985:QJU720985 QTO720985:QTQ720985 RDK720985:RDM720985 RNG720985:RNI720985 RXC720985:RXE720985 SGY720985:SHA720985 SQU720985:SQW720985 TAQ720985:TAS720985 TKM720985:TKO720985 TUI720985:TUK720985 UEE720985:UEG720985 UOA720985:UOC720985 UXW720985:UXY720985 VHS720985:VHU720985 VRO720985:VRQ720985 WBK720985:WBM720985 WLG720985:WLI720985 WVC720985:WVE720985 D720988:F720988 IQ720988:IS720988 SM720988:SO720988 ACI720988:ACK720988 AME720988:AMG720988 AWA720988:AWC720988 BFW720988:BFY720988 BPS720988:BPU720988 BZO720988:BZQ720988 CJK720988:CJM720988 CTG720988:CTI720988 DDC720988:DDE720988 DMY720988:DNA720988 DWU720988:DWW720988 EGQ720988:EGS720988 EQM720988:EQO720988 FAI720988:FAK720988 FKE720988:FKG720988 FUA720988:FUC720988 GDW720988:GDY720988 GNS720988:GNU720988 GXO720988:GXQ720988 HHK720988:HHM720988 HRG720988:HRI720988 IBC720988:IBE720988 IKY720988:ILA720988 IUU720988:IUW720988 JEQ720988:JES720988 JOM720988:JOO720988 JYI720988:JYK720988 KIE720988:KIG720988 KSA720988:KSC720988 LBW720988:LBY720988 LLS720988:LLU720988 LVO720988:LVQ720988 MFK720988:MFM720988 MPG720988:MPI720988 MZC720988:MZE720988 NIY720988:NJA720988 NSU720988:NSW720988 OCQ720988:OCS720988 OMM720988:OMO720988 OWI720988:OWK720988 PGE720988:PGG720988 PQA720988:PQC720988 PZW720988:PZY720988 QJS720988:QJU720988 QTO720988:QTQ720988 RDK720988:RDM720988 RNG720988:RNI720988 RXC720988:RXE720988 SGY720988:SHA720988 SQU720988:SQW720988 TAQ720988:TAS720988 TKM720988:TKO720988 TUI720988:TUK720988 UEE720988:UEG720988 UOA720988:UOC720988 UXW720988:UXY720988 VHS720988:VHU720988 VRO720988:VRQ720988 WBK720988:WBM720988 WLG720988:WLI720988 WVC720988:WVE720988 D786521:F786521 IQ786521:IS786521 SM786521:SO786521 ACI786521:ACK786521 AME786521:AMG786521 AWA786521:AWC786521 BFW786521:BFY786521 BPS786521:BPU786521 BZO786521:BZQ786521 CJK786521:CJM786521 CTG786521:CTI786521 DDC786521:DDE786521 DMY786521:DNA786521 DWU786521:DWW786521 EGQ786521:EGS786521 EQM786521:EQO786521 FAI786521:FAK786521 FKE786521:FKG786521 FUA786521:FUC786521 GDW786521:GDY786521 GNS786521:GNU786521 GXO786521:GXQ786521 HHK786521:HHM786521 HRG786521:HRI786521 IBC786521:IBE786521 IKY786521:ILA786521 IUU786521:IUW786521 JEQ786521:JES786521 JOM786521:JOO786521 JYI786521:JYK786521 KIE786521:KIG786521 KSA786521:KSC786521 LBW786521:LBY786521 LLS786521:LLU786521 LVO786521:LVQ786521 MFK786521:MFM786521 MPG786521:MPI786521 MZC786521:MZE786521 NIY786521:NJA786521 NSU786521:NSW786521 OCQ786521:OCS786521 OMM786521:OMO786521 OWI786521:OWK786521 PGE786521:PGG786521 PQA786521:PQC786521 PZW786521:PZY786521 QJS786521:QJU786521 QTO786521:QTQ786521 RDK786521:RDM786521 RNG786521:RNI786521 RXC786521:RXE786521 SGY786521:SHA786521 SQU786521:SQW786521 TAQ786521:TAS786521 TKM786521:TKO786521 TUI786521:TUK786521 UEE786521:UEG786521 UOA786521:UOC786521 UXW786521:UXY786521 VHS786521:VHU786521 VRO786521:VRQ786521 WBK786521:WBM786521 WLG786521:WLI786521 WVC786521:WVE786521 D786524:F786524 IQ786524:IS786524 SM786524:SO786524 ACI786524:ACK786524 AME786524:AMG786524 AWA786524:AWC786524 BFW786524:BFY786524 BPS786524:BPU786524 BZO786524:BZQ786524 CJK786524:CJM786524 CTG786524:CTI786524 DDC786524:DDE786524 DMY786524:DNA786524 DWU786524:DWW786524 EGQ786524:EGS786524 EQM786524:EQO786524 FAI786524:FAK786524 FKE786524:FKG786524 FUA786524:FUC786524 GDW786524:GDY786524 GNS786524:GNU786524 GXO786524:GXQ786524 HHK786524:HHM786524 HRG786524:HRI786524 IBC786524:IBE786524 IKY786524:ILA786524 IUU786524:IUW786524 JEQ786524:JES786524 JOM786524:JOO786524 JYI786524:JYK786524 KIE786524:KIG786524 KSA786524:KSC786524 LBW786524:LBY786524 LLS786524:LLU786524 LVO786524:LVQ786524 MFK786524:MFM786524 MPG786524:MPI786524 MZC786524:MZE786524 NIY786524:NJA786524 NSU786524:NSW786524 OCQ786524:OCS786524 OMM786524:OMO786524 OWI786524:OWK786524 PGE786524:PGG786524 PQA786524:PQC786524 PZW786524:PZY786524 QJS786524:QJU786524 QTO786524:QTQ786524 RDK786524:RDM786524 RNG786524:RNI786524 RXC786524:RXE786524 SGY786524:SHA786524 SQU786524:SQW786524 TAQ786524:TAS786524 TKM786524:TKO786524 TUI786524:TUK786524 UEE786524:UEG786524 UOA786524:UOC786524 UXW786524:UXY786524 VHS786524:VHU786524 VRO786524:VRQ786524 WBK786524:WBM786524 WLG786524:WLI786524 WVC786524:WVE786524 D852057:F852057 IQ852057:IS852057 SM852057:SO852057 ACI852057:ACK852057 AME852057:AMG852057 AWA852057:AWC852057 BFW852057:BFY852057 BPS852057:BPU852057 BZO852057:BZQ852057 CJK852057:CJM852057 CTG852057:CTI852057 DDC852057:DDE852057 DMY852057:DNA852057 DWU852057:DWW852057 EGQ852057:EGS852057 EQM852057:EQO852057 FAI852057:FAK852057 FKE852057:FKG852057 FUA852057:FUC852057 GDW852057:GDY852057 GNS852057:GNU852057 GXO852057:GXQ852057 HHK852057:HHM852057 HRG852057:HRI852057 IBC852057:IBE852057 IKY852057:ILA852057 IUU852057:IUW852057 JEQ852057:JES852057 JOM852057:JOO852057 JYI852057:JYK852057 KIE852057:KIG852057 KSA852057:KSC852057 LBW852057:LBY852057 LLS852057:LLU852057 LVO852057:LVQ852057 MFK852057:MFM852057 MPG852057:MPI852057 MZC852057:MZE852057 NIY852057:NJA852057 NSU852057:NSW852057 OCQ852057:OCS852057 OMM852057:OMO852057 OWI852057:OWK852057 PGE852057:PGG852057 PQA852057:PQC852057 PZW852057:PZY852057 QJS852057:QJU852057 QTO852057:QTQ852057 RDK852057:RDM852057 RNG852057:RNI852057 RXC852057:RXE852057 SGY852057:SHA852057 SQU852057:SQW852057 TAQ852057:TAS852057 TKM852057:TKO852057 TUI852057:TUK852057 UEE852057:UEG852057 UOA852057:UOC852057 UXW852057:UXY852057 VHS852057:VHU852057 VRO852057:VRQ852057 WBK852057:WBM852057 WLG852057:WLI852057 WVC852057:WVE852057 D852060:F852060 IQ852060:IS852060 SM852060:SO852060 ACI852060:ACK852060 AME852060:AMG852060 AWA852060:AWC852060 BFW852060:BFY852060 BPS852060:BPU852060 BZO852060:BZQ852060 CJK852060:CJM852060 CTG852060:CTI852060 DDC852060:DDE852060 DMY852060:DNA852060 DWU852060:DWW852060 EGQ852060:EGS852060 EQM852060:EQO852060 FAI852060:FAK852060 FKE852060:FKG852060 FUA852060:FUC852060 GDW852060:GDY852060 GNS852060:GNU852060 GXO852060:GXQ852060 HHK852060:HHM852060 HRG852060:HRI852060 IBC852060:IBE852060 IKY852060:ILA852060 IUU852060:IUW852060 JEQ852060:JES852060 JOM852060:JOO852060 JYI852060:JYK852060 KIE852060:KIG852060 KSA852060:KSC852060 LBW852060:LBY852060 LLS852060:LLU852060 LVO852060:LVQ852060 MFK852060:MFM852060 MPG852060:MPI852060 MZC852060:MZE852060 NIY852060:NJA852060 NSU852060:NSW852060 OCQ852060:OCS852060 OMM852060:OMO852060 OWI852060:OWK852060 PGE852060:PGG852060 PQA852060:PQC852060 PZW852060:PZY852060 QJS852060:QJU852060 QTO852060:QTQ852060 RDK852060:RDM852060 RNG852060:RNI852060 RXC852060:RXE852060 SGY852060:SHA852060 SQU852060:SQW852060 TAQ852060:TAS852060 TKM852060:TKO852060 TUI852060:TUK852060 UEE852060:UEG852060 UOA852060:UOC852060 UXW852060:UXY852060 VHS852060:VHU852060 VRO852060:VRQ852060 WBK852060:WBM852060 WLG852060:WLI852060 WVC852060:WVE852060 D917593:F917593 IQ917593:IS917593 SM917593:SO917593 ACI917593:ACK917593 AME917593:AMG917593 AWA917593:AWC917593 BFW917593:BFY917593 BPS917593:BPU917593 BZO917593:BZQ917593 CJK917593:CJM917593 CTG917593:CTI917593 DDC917593:DDE917593 DMY917593:DNA917593 DWU917593:DWW917593 EGQ917593:EGS917593 EQM917593:EQO917593 FAI917593:FAK917593 FKE917593:FKG917593 FUA917593:FUC917593 GDW917593:GDY917593 GNS917593:GNU917593 GXO917593:GXQ917593 HHK917593:HHM917593 HRG917593:HRI917593 IBC917593:IBE917593 IKY917593:ILA917593 IUU917593:IUW917593 JEQ917593:JES917593 JOM917593:JOO917593 JYI917593:JYK917593 KIE917593:KIG917593 KSA917593:KSC917593 LBW917593:LBY917593 LLS917593:LLU917593 LVO917593:LVQ917593 MFK917593:MFM917593 MPG917593:MPI917593 MZC917593:MZE917593 NIY917593:NJA917593 NSU917593:NSW917593 OCQ917593:OCS917593 OMM917593:OMO917593 OWI917593:OWK917593 PGE917593:PGG917593 PQA917593:PQC917593 PZW917593:PZY917593 QJS917593:QJU917593 QTO917593:QTQ917593 RDK917593:RDM917593 RNG917593:RNI917593 RXC917593:RXE917593 SGY917593:SHA917593 SQU917593:SQW917593 TAQ917593:TAS917593 TKM917593:TKO917593 TUI917593:TUK917593 UEE917593:UEG917593 UOA917593:UOC917593 UXW917593:UXY917593 VHS917593:VHU917593 VRO917593:VRQ917593 WBK917593:WBM917593 WLG917593:WLI917593 WVC917593:WVE917593 D917596:F917596 IQ917596:IS917596 SM917596:SO917596 ACI917596:ACK917596 AME917596:AMG917596 AWA917596:AWC917596 BFW917596:BFY917596 BPS917596:BPU917596 BZO917596:BZQ917596 CJK917596:CJM917596 CTG917596:CTI917596 DDC917596:DDE917596 DMY917596:DNA917596 DWU917596:DWW917596 EGQ917596:EGS917596 EQM917596:EQO917596 FAI917596:FAK917596 FKE917596:FKG917596 FUA917596:FUC917596 GDW917596:GDY917596 GNS917596:GNU917596 GXO917596:GXQ917596 HHK917596:HHM917596 HRG917596:HRI917596 IBC917596:IBE917596 IKY917596:ILA917596 IUU917596:IUW917596 JEQ917596:JES917596 JOM917596:JOO917596 JYI917596:JYK917596 KIE917596:KIG917596 KSA917596:KSC917596 LBW917596:LBY917596 LLS917596:LLU917596 LVO917596:LVQ917596 MFK917596:MFM917596 MPG917596:MPI917596 MZC917596:MZE917596 NIY917596:NJA917596 NSU917596:NSW917596 OCQ917596:OCS917596 OMM917596:OMO917596 OWI917596:OWK917596 PGE917596:PGG917596 PQA917596:PQC917596 PZW917596:PZY917596 QJS917596:QJU917596 QTO917596:QTQ917596 RDK917596:RDM917596 RNG917596:RNI917596 RXC917596:RXE917596 SGY917596:SHA917596 SQU917596:SQW917596 TAQ917596:TAS917596 TKM917596:TKO917596 TUI917596:TUK917596 UEE917596:UEG917596 UOA917596:UOC917596 UXW917596:UXY917596 VHS917596:VHU917596 VRO917596:VRQ917596 WBK917596:WBM917596 WLG917596:WLI917596 WVC917596:WVE917596 D983129:F983129 IQ983129:IS983129 SM983129:SO983129 ACI983129:ACK983129 AME983129:AMG983129 AWA983129:AWC983129 BFW983129:BFY983129 BPS983129:BPU983129 BZO983129:BZQ983129 CJK983129:CJM983129 CTG983129:CTI983129 DDC983129:DDE983129 DMY983129:DNA983129 DWU983129:DWW983129 EGQ983129:EGS983129 EQM983129:EQO983129 FAI983129:FAK983129 FKE983129:FKG983129 FUA983129:FUC983129 GDW983129:GDY983129 GNS983129:GNU983129 GXO983129:GXQ983129 HHK983129:HHM983129 HRG983129:HRI983129 IBC983129:IBE983129 IKY983129:ILA983129 IUU983129:IUW983129 JEQ983129:JES983129 JOM983129:JOO983129 JYI983129:JYK983129 KIE983129:KIG983129 KSA983129:KSC983129 LBW983129:LBY983129 LLS983129:LLU983129 LVO983129:LVQ983129 MFK983129:MFM983129 MPG983129:MPI983129 MZC983129:MZE983129 NIY983129:NJA983129 NSU983129:NSW983129 OCQ983129:OCS983129 OMM983129:OMO983129 OWI983129:OWK983129 PGE983129:PGG983129 PQA983129:PQC983129 PZW983129:PZY983129 QJS983129:QJU983129 QTO983129:QTQ983129 RDK983129:RDM983129 RNG983129:RNI983129 RXC983129:RXE983129 SGY983129:SHA983129 SQU983129:SQW983129 TAQ983129:TAS983129 TKM983129:TKO983129 TUI983129:TUK983129 UEE983129:UEG983129 UOA983129:UOC983129 UXW983129:UXY983129 VHS983129:VHU983129 VRO983129:VRQ983129 WBK983129:WBM983129 WLG983129:WLI983129 WVC983129:WVE983129 D983132:F983132 IQ983132:IS983132 SM983132:SO983132 ACI983132:ACK983132 AME983132:AMG983132 AWA983132:AWC983132 BFW983132:BFY983132 BPS983132:BPU983132 BZO983132:BZQ983132 CJK983132:CJM983132 CTG983132:CTI983132 DDC983132:DDE983132 DMY983132:DNA983132 DWU983132:DWW983132 EGQ983132:EGS983132 EQM983132:EQO983132 FAI983132:FAK983132 FKE983132:FKG983132 FUA983132:FUC983132 GDW983132:GDY983132 GNS983132:GNU983132 GXO983132:GXQ983132 HHK983132:HHM983132 HRG983132:HRI983132 IBC983132:IBE983132 IKY983132:ILA983132 IUU983132:IUW983132 JEQ983132:JES983132 JOM983132:JOO983132 JYI983132:JYK983132 KIE983132:KIG983132 KSA983132:KSC983132 LBW983132:LBY983132 LLS983132:LLU983132 LVO983132:LVQ983132 MFK983132:MFM983132 MPG983132:MPI983132 MZC983132:MZE983132 NIY983132:NJA983132 NSU983132:NSW983132 OCQ983132:OCS983132 OMM983132:OMO983132 OWI983132:OWK983132 PGE983132:PGG983132 PQA983132:PQC983132 PZW983132:PZY983132 QJS983132:QJU983132 QTO983132:QTQ983132 RDK983132:RDM983132 RNG983132:RNI983132 RXC983132:RXE983132 SGY983132:SHA983132 SQU983132:SQW983132 TAQ983132:TAS983132 TKM983132:TKO983132 TUI983132:TUK983132 UEE983132:UEG983132 UOA983132:UOC983132 UXW983132:UXY983132 VHS983132:VHU983132 VRO983132:VRQ983132 WBK983132:WBM983132 WLG983132:WLI983132 WVC983132:WVE983132">
      <formula1>0</formula1>
      <formula2>1500</formula2>
    </dataValidation>
    <dataValidation type="list" showInputMessage="1" showErrorMessage="1" errorTitle="Errore di digitazione" error="Digitare 'Singola' o 'Associata' o lasciare in bianco" sqref="F80 IS80 SO80 ACK80 AMG80 AWC80 BFY80 BPU80 BZQ80 CJM80 CTI80 DDE80 DNA80 DWW80 EGS80 EQO80 FAK80 FKG80 FUC80 GDY80 GNU80 GXQ80 HHM80 HRI80 IBE80 ILA80 IUW80 JES80 JOO80 JYK80 KIG80 KSC80 LBY80 LLU80 LVQ80 MFM80 MPI80 MZE80 NJA80 NSW80 OCS80 OMO80 OWK80 PGG80 PQC80 PZY80 QJU80 QTQ80 RDM80 RNI80 RXE80 SHA80 SQW80 TAS80 TKO80 TUK80 UEG80 UOC80 UXY80 VHU80 VRQ80 WBM80 WLI80 WVE80 F84 IS84 SO84 ACK84 AMG84 AWC84 BFY84 BPU84 BZQ84 CJM84 CTI84 DDE84 DNA84 DWW84 EGS84 EQO84 FAK84 FKG84 FUC84 GDY84 GNU84 GXQ84 HHM84 HRI84 IBE84 ILA84 IUW84 JES84 JOO84 JYK84 KIG84 KSC84 LBY84 LLU84 LVQ84 MFM84 MPI84 MZE84 NJA84 NSW84 OCS84 OMO84 OWK84 PGG84 PQC84 PZY84 QJU84 QTQ84 RDM84 RNI84 RXE84 SHA84 SQW84 TAS84 TKO84 TUK84 UEG84 UOC84 UXY84 VHU84 VRQ84 WBM84 WLI84 WVE84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ormula1>"Singola,Associata"</formula1>
    </dataValidation>
    <dataValidation type="list" showInputMessage="1" showErrorMessage="1" errorTitle="Errore di digitazione" error="Digitare 'Singola' o 'Associata' o lasciare in bianco" sqref="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ormula1>"Singola,Associata"</formula1>
    </dataValidation>
    <dataValidation type="custom" operator="lessThan" allowBlank="1" showInputMessage="1" showErrorMessage="1" errorTitle="Errore di digitazione" error="Inserire solo valori percentuali con al massimo due cifre decimali e chiudere con il simbolo %." sqref="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ormula1>OR(F65=0,F65-INT(F65*10000)/10000=0)</formula1>
    </dataValidation>
    <dataValidation type="date" allowBlank="1" showInputMessage="1" showErrorMessage="1" errorTitle="Errore di digitazione" error="Digitare una data non anteriore al 1 Gennaio dell'anno precedente quello di rilevazione (gg/mm/aaaa)" sqref="F13 F15 F17">
      <formula1>44562</formula1>
      <formula2>TODAY()</formula2>
    </dataValidation>
    <dataValidation type="whole" operator="lessThan" allowBlank="1" showInputMessage="1" showErrorMessage="1" errorTitle="Errore di digitazione" error="Inserire solo numeri interi o lasciare vuoto." 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ormula1>100000000000000</formula1>
    </dataValidation>
    <dataValidation type="whole" operator="lessThan" allowBlank="1" showInputMessage="1" showErrorMessage="1" errorTitle="Errore di digitazione" error="Inserire solo numeri interi o lasciare vuoto." sqref="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ormula1>100000000000000</formula1>
    </dataValidation>
    <dataValidation type="whole" operator="lessThan" allowBlank="1" showInputMessage="1" showErrorMessage="1" errorTitle="Errore di digitazione" error="Inserire solo numeri interi o lasciare vuoto." sqref="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ormula1>100000000000000</formula1>
    </dataValidation>
    <dataValidation type="whole" operator="lessThan" allowBlank="1" showInputMessage="1" showErrorMessage="1" errorTitle="Errore di digitazione" error="Inserire solo numeri interi o lasciare vuoto." sqref="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ormula1>100000000000000</formula1>
    </dataValidation>
    <dataValidation type="whole" operator="lessThan" allowBlank="1" showInputMessage="1" showErrorMessage="1" errorTitle="Errore di digitazione" error="Inserire solo numeri interi o lasciare vuoto." sqref="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ormula1>100000000000000</formula1>
    </dataValidation>
    <dataValidation type="whole" operator="lessThan" allowBlank="1" showInputMessage="1" showErrorMessage="1" errorTitle="Errore di digitazione" error="Inserire solo numeri interi o lasciare vuoto." sqref="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ormula1>100000000000000</formula1>
    </dataValidation>
    <dataValidation type="whole" operator="lessThan" allowBlank="1" showInputMessage="1" showErrorMessage="1" errorTitle="Errore di digitazione" error="Inserire solo numeri interi o lasciare vuoto." sqref="F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ormula1>100000000000000</formula1>
    </dataValidation>
    <dataValidation type="whole" operator="lessThan" allowBlank="1" showInputMessage="1" showErrorMessage="1" errorTitle="Errore di digitazione" error="Inserire solo numeri interi o lasciare vuoto." sqref="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ormula1>100000000000000</formula1>
    </dataValidation>
    <dataValidation type="whole" operator="lessThan" allowBlank="1" showInputMessage="1" showErrorMessage="1" errorTitle="Errore di digitazione" error="Inserire solo numeri interi o lasciare vuoto." sqref="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ormula1>100000000000000</formula1>
    </dataValidation>
    <dataValidation type="whole" operator="lessThan" allowBlank="1" showInputMessage="1" showErrorMessage="1" errorTitle="Errore di digitazione" error="Inserire solo numeri interi o lasciare vuoto." sqref="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ormula1>100000000000000</formula1>
    </dataValidation>
    <dataValidation type="whole" operator="lessThan" allowBlank="1" showInputMessage="1" showErrorMessage="1" errorTitle="Errore di digitazione" error="Inserire solo numeri interi o lasciare vuoto." sqref="F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ormula1>100000000000000</formula1>
    </dataValidation>
    <dataValidation type="whole" operator="lessThan" allowBlank="1" showInputMessage="1" showErrorMessage="1" errorTitle="Errore di digitazione" error="Inserire solo numeri interi o lasciare vuoto." sqref="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ormula1>100000000000000</formula1>
    </dataValidation>
    <dataValidation type="whole" operator="lessThan" allowBlank="1" showInputMessage="1" showErrorMessage="1" errorTitle="Errore di digitazione" error="Inserire solo numeri interi o lasciare vuoto." sqref="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ormula1>100000000000000</formula1>
    </dataValidation>
    <dataValidation type="whole" operator="lessThan" allowBlank="1" showInputMessage="1" showErrorMessage="1" errorTitle="Errore di digitazione" error="Inserire solo numeri interi o lasciare vuoto." sqref="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ormula1>100000000000000</formula1>
    </dataValidation>
    <dataValidation type="whole" operator="lessThan" allowBlank="1" showInputMessage="1" showErrorMessage="1" errorTitle="Errore di digitazione" error="Inserire solo numeri interi o lasciare vuoto." sqref="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ormula1>100000000000000</formula1>
    </dataValidation>
    <dataValidation type="whole" operator="lessThan" allowBlank="1" showInputMessage="1" showErrorMessage="1" errorTitle="Errore di digitazione" error="Inserire solo numeri interi o lasciare vuoto." sqref="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ormula1>100000000000000</formula1>
    </dataValidation>
    <dataValidation type="whole" operator="lessThan" allowBlank="1" showInputMessage="1" showErrorMessage="1" errorTitle="Errore di digitazione" error="Inserire solo numeri interi o lasciare vuoto." sqref="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ormula1>100000000000000</formula1>
    </dataValidation>
    <dataValidation type="whole" operator="lessThan" allowBlank="1" showInputMessage="1" showErrorMessage="1" errorTitle="Errore di digitazione" error="Inserire solo numeri interi o lasciare vuoto." sqref="F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ormula1>100000000000000</formula1>
    </dataValidation>
    <dataValidation type="whole" operator="lessThan" allowBlank="1" showInputMessage="1" showErrorMessage="1" errorTitle="Errore di digitazione" error="Inserire solo numeri interi o lasciare vuoto." sqref="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ormula1>100000000000000</formula1>
    </dataValidation>
    <dataValidation type="whole" operator="lessThan" allowBlank="1" showInputMessage="1" showErrorMessage="1" errorTitle="Errore di digitazione" error="Inserire solo numeri interi o lasciare vuoto." sqref="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ormula1>100000000000000</formula1>
    </dataValidation>
    <dataValidation type="whole" operator="lessThan" allowBlank="1" showInputMessage="1" showErrorMessage="1" errorTitle="Errore di digitazione" error="Inserire solo numeri interi o lasciare vuoto." sqref="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ormula1>100000000000000</formula1>
    </dataValidation>
    <dataValidation type="whole" operator="lessThan" allowBlank="1" showInputMessage="1" showErrorMessage="1" errorTitle="Errore di digitazione" error="Inserire solo numeri interi o lasciare vuoto." sqref="F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ormula1>100000000000000</formula1>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rowBreaks count="1" manualBreakCount="1">
    <brk id="30"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9"/>
  <sheetViews>
    <sheetView showGridLines="0" topLeftCell="A58" zoomScale="80" zoomScaleNormal="80" workbookViewId="0">
      <selection activeCell="F85" sqref="F85"/>
    </sheetView>
  </sheetViews>
  <sheetFormatPr defaultColWidth="9.33203125" defaultRowHeight="15" x14ac:dyDescent="0.2"/>
  <cols>
    <col min="1" max="1" width="10.6640625" style="863" customWidth="1"/>
    <col min="2" max="2" width="8.6640625" style="863" customWidth="1"/>
    <col min="3" max="3" width="2.6640625" style="836" customWidth="1"/>
    <col min="4" max="4" width="180.6640625" style="836" customWidth="1"/>
    <col min="5" max="5" width="2.6640625" style="836" customWidth="1"/>
    <col min="6" max="6" width="20.6640625" style="865" customWidth="1"/>
    <col min="7" max="7" width="50.6640625" style="833" customWidth="1"/>
    <col min="8" max="10" width="12" style="836" customWidth="1"/>
    <col min="11" max="13" width="12" style="836" hidden="1" customWidth="1"/>
    <col min="14" max="14" width="14.6640625" style="836" hidden="1" customWidth="1"/>
    <col min="15" max="247" width="9.33203125" style="836"/>
    <col min="248" max="248" width="10.6640625" style="836" customWidth="1"/>
    <col min="249" max="249" width="8.6640625" style="836" customWidth="1"/>
    <col min="250" max="250" width="2.6640625" style="836" customWidth="1"/>
    <col min="251" max="251" width="180.6640625" style="836" customWidth="1"/>
    <col min="252" max="252" width="2.6640625" style="836" customWidth="1"/>
    <col min="253" max="253" width="20.6640625" style="836" customWidth="1"/>
    <col min="254" max="254" width="50.6640625" style="836" customWidth="1"/>
    <col min="255" max="260" width="12" style="836" customWidth="1"/>
    <col min="261" max="261" width="14.6640625" style="836" customWidth="1"/>
    <col min="262" max="263" width="12" style="836" customWidth="1"/>
    <col min="264" max="503" width="9.33203125" style="836"/>
    <col min="504" max="504" width="10.6640625" style="836" customWidth="1"/>
    <col min="505" max="505" width="8.6640625" style="836" customWidth="1"/>
    <col min="506" max="506" width="2.6640625" style="836" customWidth="1"/>
    <col min="507" max="507" width="180.6640625" style="836" customWidth="1"/>
    <col min="508" max="508" width="2.6640625" style="836" customWidth="1"/>
    <col min="509" max="509" width="20.6640625" style="836" customWidth="1"/>
    <col min="510" max="510" width="50.6640625" style="836" customWidth="1"/>
    <col min="511" max="516" width="12" style="836" customWidth="1"/>
    <col min="517" max="517" width="14.6640625" style="836" customWidth="1"/>
    <col min="518" max="519" width="12" style="836" customWidth="1"/>
    <col min="520" max="759" width="9.33203125" style="836"/>
    <col min="760" max="760" width="10.6640625" style="836" customWidth="1"/>
    <col min="761" max="761" width="8.6640625" style="836" customWidth="1"/>
    <col min="762" max="762" width="2.6640625" style="836" customWidth="1"/>
    <col min="763" max="763" width="180.6640625" style="836" customWidth="1"/>
    <col min="764" max="764" width="2.6640625" style="836" customWidth="1"/>
    <col min="765" max="765" width="20.6640625" style="836" customWidth="1"/>
    <col min="766" max="766" width="50.6640625" style="836" customWidth="1"/>
    <col min="767" max="772" width="12" style="836" customWidth="1"/>
    <col min="773" max="773" width="14.6640625" style="836" customWidth="1"/>
    <col min="774" max="775" width="12" style="836" customWidth="1"/>
    <col min="776" max="1015" width="9.33203125" style="836"/>
    <col min="1016" max="1016" width="10.6640625" style="836" customWidth="1"/>
    <col min="1017" max="1017" width="8.6640625" style="836" customWidth="1"/>
    <col min="1018" max="1018" width="2.6640625" style="836" customWidth="1"/>
    <col min="1019" max="1019" width="180.6640625" style="836" customWidth="1"/>
    <col min="1020" max="1020" width="2.6640625" style="836" customWidth="1"/>
    <col min="1021" max="1021" width="20.6640625" style="836" customWidth="1"/>
    <col min="1022" max="1022" width="50.6640625" style="836" customWidth="1"/>
    <col min="1023" max="1028" width="12" style="836" customWidth="1"/>
    <col min="1029" max="1029" width="14.6640625" style="836" customWidth="1"/>
    <col min="1030" max="1031" width="12" style="836" customWidth="1"/>
    <col min="1032" max="1271" width="9.33203125" style="836"/>
    <col min="1272" max="1272" width="10.6640625" style="836" customWidth="1"/>
    <col min="1273" max="1273" width="8.6640625" style="836" customWidth="1"/>
    <col min="1274" max="1274" width="2.6640625" style="836" customWidth="1"/>
    <col min="1275" max="1275" width="180.6640625" style="836" customWidth="1"/>
    <col min="1276" max="1276" width="2.6640625" style="836" customWidth="1"/>
    <col min="1277" max="1277" width="20.6640625" style="836" customWidth="1"/>
    <col min="1278" max="1278" width="50.6640625" style="836" customWidth="1"/>
    <col min="1279" max="1284" width="12" style="836" customWidth="1"/>
    <col min="1285" max="1285" width="14.6640625" style="836" customWidth="1"/>
    <col min="1286" max="1287" width="12" style="836" customWidth="1"/>
    <col min="1288" max="1527" width="9.33203125" style="836"/>
    <col min="1528" max="1528" width="10.6640625" style="836" customWidth="1"/>
    <col min="1529" max="1529" width="8.6640625" style="836" customWidth="1"/>
    <col min="1530" max="1530" width="2.6640625" style="836" customWidth="1"/>
    <col min="1531" max="1531" width="180.6640625" style="836" customWidth="1"/>
    <col min="1532" max="1532" width="2.6640625" style="836" customWidth="1"/>
    <col min="1533" max="1533" width="20.6640625" style="836" customWidth="1"/>
    <col min="1534" max="1534" width="50.6640625" style="836" customWidth="1"/>
    <col min="1535" max="1540" width="12" style="836" customWidth="1"/>
    <col min="1541" max="1541" width="14.6640625" style="836" customWidth="1"/>
    <col min="1542" max="1543" width="12" style="836" customWidth="1"/>
    <col min="1544" max="1783" width="9.33203125" style="836"/>
    <col min="1784" max="1784" width="10.6640625" style="836" customWidth="1"/>
    <col min="1785" max="1785" width="8.6640625" style="836" customWidth="1"/>
    <col min="1786" max="1786" width="2.6640625" style="836" customWidth="1"/>
    <col min="1787" max="1787" width="180.6640625" style="836" customWidth="1"/>
    <col min="1788" max="1788" width="2.6640625" style="836" customWidth="1"/>
    <col min="1789" max="1789" width="20.6640625" style="836" customWidth="1"/>
    <col min="1790" max="1790" width="50.6640625" style="836" customWidth="1"/>
    <col min="1791" max="1796" width="12" style="836" customWidth="1"/>
    <col min="1797" max="1797" width="14.6640625" style="836" customWidth="1"/>
    <col min="1798" max="1799" width="12" style="836" customWidth="1"/>
    <col min="1800" max="2039" width="9.33203125" style="836"/>
    <col min="2040" max="2040" width="10.6640625" style="836" customWidth="1"/>
    <col min="2041" max="2041" width="8.6640625" style="836" customWidth="1"/>
    <col min="2042" max="2042" width="2.6640625" style="836" customWidth="1"/>
    <col min="2043" max="2043" width="180.6640625" style="836" customWidth="1"/>
    <col min="2044" max="2044" width="2.6640625" style="836" customWidth="1"/>
    <col min="2045" max="2045" width="20.6640625" style="836" customWidth="1"/>
    <col min="2046" max="2046" width="50.6640625" style="836" customWidth="1"/>
    <col min="2047" max="2052" width="12" style="836" customWidth="1"/>
    <col min="2053" max="2053" width="14.6640625" style="836" customWidth="1"/>
    <col min="2054" max="2055" width="12" style="836" customWidth="1"/>
    <col min="2056" max="2295" width="9.33203125" style="836"/>
    <col min="2296" max="2296" width="10.6640625" style="836" customWidth="1"/>
    <col min="2297" max="2297" width="8.6640625" style="836" customWidth="1"/>
    <col min="2298" max="2298" width="2.6640625" style="836" customWidth="1"/>
    <col min="2299" max="2299" width="180.6640625" style="836" customWidth="1"/>
    <col min="2300" max="2300" width="2.6640625" style="836" customWidth="1"/>
    <col min="2301" max="2301" width="20.6640625" style="836" customWidth="1"/>
    <col min="2302" max="2302" width="50.6640625" style="836" customWidth="1"/>
    <col min="2303" max="2308" width="12" style="836" customWidth="1"/>
    <col min="2309" max="2309" width="14.6640625" style="836" customWidth="1"/>
    <col min="2310" max="2311" width="12" style="836" customWidth="1"/>
    <col min="2312" max="2551" width="9.33203125" style="836"/>
    <col min="2552" max="2552" width="10.6640625" style="836" customWidth="1"/>
    <col min="2553" max="2553" width="8.6640625" style="836" customWidth="1"/>
    <col min="2554" max="2554" width="2.6640625" style="836" customWidth="1"/>
    <col min="2555" max="2555" width="180.6640625" style="836" customWidth="1"/>
    <col min="2556" max="2556" width="2.6640625" style="836" customWidth="1"/>
    <col min="2557" max="2557" width="20.6640625" style="836" customWidth="1"/>
    <col min="2558" max="2558" width="50.6640625" style="836" customWidth="1"/>
    <col min="2559" max="2564" width="12" style="836" customWidth="1"/>
    <col min="2565" max="2565" width="14.6640625" style="836" customWidth="1"/>
    <col min="2566" max="2567" width="12" style="836" customWidth="1"/>
    <col min="2568" max="2807" width="9.33203125" style="836"/>
    <col min="2808" max="2808" width="10.6640625" style="836" customWidth="1"/>
    <col min="2809" max="2809" width="8.6640625" style="836" customWidth="1"/>
    <col min="2810" max="2810" width="2.6640625" style="836" customWidth="1"/>
    <col min="2811" max="2811" width="180.6640625" style="836" customWidth="1"/>
    <col min="2812" max="2812" width="2.6640625" style="836" customWidth="1"/>
    <col min="2813" max="2813" width="20.6640625" style="836" customWidth="1"/>
    <col min="2814" max="2814" width="50.6640625" style="836" customWidth="1"/>
    <col min="2815" max="2820" width="12" style="836" customWidth="1"/>
    <col min="2821" max="2821" width="14.6640625" style="836" customWidth="1"/>
    <col min="2822" max="2823" width="12" style="836" customWidth="1"/>
    <col min="2824" max="3063" width="9.33203125" style="836"/>
    <col min="3064" max="3064" width="10.6640625" style="836" customWidth="1"/>
    <col min="3065" max="3065" width="8.6640625" style="836" customWidth="1"/>
    <col min="3066" max="3066" width="2.6640625" style="836" customWidth="1"/>
    <col min="3067" max="3067" width="180.6640625" style="836" customWidth="1"/>
    <col min="3068" max="3068" width="2.6640625" style="836" customWidth="1"/>
    <col min="3069" max="3069" width="20.6640625" style="836" customWidth="1"/>
    <col min="3070" max="3070" width="50.6640625" style="836" customWidth="1"/>
    <col min="3071" max="3076" width="12" style="836" customWidth="1"/>
    <col min="3077" max="3077" width="14.6640625" style="836" customWidth="1"/>
    <col min="3078" max="3079" width="12" style="836" customWidth="1"/>
    <col min="3080" max="3319" width="9.33203125" style="836"/>
    <col min="3320" max="3320" width="10.6640625" style="836" customWidth="1"/>
    <col min="3321" max="3321" width="8.6640625" style="836" customWidth="1"/>
    <col min="3322" max="3322" width="2.6640625" style="836" customWidth="1"/>
    <col min="3323" max="3323" width="180.6640625" style="836" customWidth="1"/>
    <col min="3324" max="3324" width="2.6640625" style="836" customWidth="1"/>
    <col min="3325" max="3325" width="20.6640625" style="836" customWidth="1"/>
    <col min="3326" max="3326" width="50.6640625" style="836" customWidth="1"/>
    <col min="3327" max="3332" width="12" style="836" customWidth="1"/>
    <col min="3333" max="3333" width="14.6640625" style="836" customWidth="1"/>
    <col min="3334" max="3335" width="12" style="836" customWidth="1"/>
    <col min="3336" max="3575" width="9.33203125" style="836"/>
    <col min="3576" max="3576" width="10.6640625" style="836" customWidth="1"/>
    <col min="3577" max="3577" width="8.6640625" style="836" customWidth="1"/>
    <col min="3578" max="3578" width="2.6640625" style="836" customWidth="1"/>
    <col min="3579" max="3579" width="180.6640625" style="836" customWidth="1"/>
    <col min="3580" max="3580" width="2.6640625" style="836" customWidth="1"/>
    <col min="3581" max="3581" width="20.6640625" style="836" customWidth="1"/>
    <col min="3582" max="3582" width="50.6640625" style="836" customWidth="1"/>
    <col min="3583" max="3588" width="12" style="836" customWidth="1"/>
    <col min="3589" max="3589" width="14.6640625" style="836" customWidth="1"/>
    <col min="3590" max="3591" width="12" style="836" customWidth="1"/>
    <col min="3592" max="3831" width="9.33203125" style="836"/>
    <col min="3832" max="3832" width="10.6640625" style="836" customWidth="1"/>
    <col min="3833" max="3833" width="8.6640625" style="836" customWidth="1"/>
    <col min="3834" max="3834" width="2.6640625" style="836" customWidth="1"/>
    <col min="3835" max="3835" width="180.6640625" style="836" customWidth="1"/>
    <col min="3836" max="3836" width="2.6640625" style="836" customWidth="1"/>
    <col min="3837" max="3837" width="20.6640625" style="836" customWidth="1"/>
    <col min="3838" max="3838" width="50.6640625" style="836" customWidth="1"/>
    <col min="3839" max="3844" width="12" style="836" customWidth="1"/>
    <col min="3845" max="3845" width="14.6640625" style="836" customWidth="1"/>
    <col min="3846" max="3847" width="12" style="836" customWidth="1"/>
    <col min="3848" max="4087" width="9.33203125" style="836"/>
    <col min="4088" max="4088" width="10.6640625" style="836" customWidth="1"/>
    <col min="4089" max="4089" width="8.6640625" style="836" customWidth="1"/>
    <col min="4090" max="4090" width="2.6640625" style="836" customWidth="1"/>
    <col min="4091" max="4091" width="180.6640625" style="836" customWidth="1"/>
    <col min="4092" max="4092" width="2.6640625" style="836" customWidth="1"/>
    <col min="4093" max="4093" width="20.6640625" style="836" customWidth="1"/>
    <col min="4094" max="4094" width="50.6640625" style="836" customWidth="1"/>
    <col min="4095" max="4100" width="12" style="836" customWidth="1"/>
    <col min="4101" max="4101" width="14.6640625" style="836" customWidth="1"/>
    <col min="4102" max="4103" width="12" style="836" customWidth="1"/>
    <col min="4104" max="4343" width="9.33203125" style="836"/>
    <col min="4344" max="4344" width="10.6640625" style="836" customWidth="1"/>
    <col min="4345" max="4345" width="8.6640625" style="836" customWidth="1"/>
    <col min="4346" max="4346" width="2.6640625" style="836" customWidth="1"/>
    <col min="4347" max="4347" width="180.6640625" style="836" customWidth="1"/>
    <col min="4348" max="4348" width="2.6640625" style="836" customWidth="1"/>
    <col min="4349" max="4349" width="20.6640625" style="836" customWidth="1"/>
    <col min="4350" max="4350" width="50.6640625" style="836" customWidth="1"/>
    <col min="4351" max="4356" width="12" style="836" customWidth="1"/>
    <col min="4357" max="4357" width="14.6640625" style="836" customWidth="1"/>
    <col min="4358" max="4359" width="12" style="836" customWidth="1"/>
    <col min="4360" max="4599" width="9.33203125" style="836"/>
    <col min="4600" max="4600" width="10.6640625" style="836" customWidth="1"/>
    <col min="4601" max="4601" width="8.6640625" style="836" customWidth="1"/>
    <col min="4602" max="4602" width="2.6640625" style="836" customWidth="1"/>
    <col min="4603" max="4603" width="180.6640625" style="836" customWidth="1"/>
    <col min="4604" max="4604" width="2.6640625" style="836" customWidth="1"/>
    <col min="4605" max="4605" width="20.6640625" style="836" customWidth="1"/>
    <col min="4606" max="4606" width="50.6640625" style="836" customWidth="1"/>
    <col min="4607" max="4612" width="12" style="836" customWidth="1"/>
    <col min="4613" max="4613" width="14.6640625" style="836" customWidth="1"/>
    <col min="4614" max="4615" width="12" style="836" customWidth="1"/>
    <col min="4616" max="4855" width="9.33203125" style="836"/>
    <col min="4856" max="4856" width="10.6640625" style="836" customWidth="1"/>
    <col min="4857" max="4857" width="8.6640625" style="836" customWidth="1"/>
    <col min="4858" max="4858" width="2.6640625" style="836" customWidth="1"/>
    <col min="4859" max="4859" width="180.6640625" style="836" customWidth="1"/>
    <col min="4860" max="4860" width="2.6640625" style="836" customWidth="1"/>
    <col min="4861" max="4861" width="20.6640625" style="836" customWidth="1"/>
    <col min="4862" max="4862" width="50.6640625" style="836" customWidth="1"/>
    <col min="4863" max="4868" width="12" style="836" customWidth="1"/>
    <col min="4869" max="4869" width="14.6640625" style="836" customWidth="1"/>
    <col min="4870" max="4871" width="12" style="836" customWidth="1"/>
    <col min="4872" max="5111" width="9.33203125" style="836"/>
    <col min="5112" max="5112" width="10.6640625" style="836" customWidth="1"/>
    <col min="5113" max="5113" width="8.6640625" style="836" customWidth="1"/>
    <col min="5114" max="5114" width="2.6640625" style="836" customWidth="1"/>
    <col min="5115" max="5115" width="180.6640625" style="836" customWidth="1"/>
    <col min="5116" max="5116" width="2.6640625" style="836" customWidth="1"/>
    <col min="5117" max="5117" width="20.6640625" style="836" customWidth="1"/>
    <col min="5118" max="5118" width="50.6640625" style="836" customWidth="1"/>
    <col min="5119" max="5124" width="12" style="836" customWidth="1"/>
    <col min="5125" max="5125" width="14.6640625" style="836" customWidth="1"/>
    <col min="5126" max="5127" width="12" style="836" customWidth="1"/>
    <col min="5128" max="5367" width="9.33203125" style="836"/>
    <col min="5368" max="5368" width="10.6640625" style="836" customWidth="1"/>
    <col min="5369" max="5369" width="8.6640625" style="836" customWidth="1"/>
    <col min="5370" max="5370" width="2.6640625" style="836" customWidth="1"/>
    <col min="5371" max="5371" width="180.6640625" style="836" customWidth="1"/>
    <col min="5372" max="5372" width="2.6640625" style="836" customWidth="1"/>
    <col min="5373" max="5373" width="20.6640625" style="836" customWidth="1"/>
    <col min="5374" max="5374" width="50.6640625" style="836" customWidth="1"/>
    <col min="5375" max="5380" width="12" style="836" customWidth="1"/>
    <col min="5381" max="5381" width="14.6640625" style="836" customWidth="1"/>
    <col min="5382" max="5383" width="12" style="836" customWidth="1"/>
    <col min="5384" max="5623" width="9.33203125" style="836"/>
    <col min="5624" max="5624" width="10.6640625" style="836" customWidth="1"/>
    <col min="5625" max="5625" width="8.6640625" style="836" customWidth="1"/>
    <col min="5626" max="5626" width="2.6640625" style="836" customWidth="1"/>
    <col min="5627" max="5627" width="180.6640625" style="836" customWidth="1"/>
    <col min="5628" max="5628" width="2.6640625" style="836" customWidth="1"/>
    <col min="5629" max="5629" width="20.6640625" style="836" customWidth="1"/>
    <col min="5630" max="5630" width="50.6640625" style="836" customWidth="1"/>
    <col min="5631" max="5636" width="12" style="836" customWidth="1"/>
    <col min="5637" max="5637" width="14.6640625" style="836" customWidth="1"/>
    <col min="5638" max="5639" width="12" style="836" customWidth="1"/>
    <col min="5640" max="5879" width="9.33203125" style="836"/>
    <col min="5880" max="5880" width="10.6640625" style="836" customWidth="1"/>
    <col min="5881" max="5881" width="8.6640625" style="836" customWidth="1"/>
    <col min="5882" max="5882" width="2.6640625" style="836" customWidth="1"/>
    <col min="5883" max="5883" width="180.6640625" style="836" customWidth="1"/>
    <col min="5884" max="5884" width="2.6640625" style="836" customWidth="1"/>
    <col min="5885" max="5885" width="20.6640625" style="836" customWidth="1"/>
    <col min="5886" max="5886" width="50.6640625" style="836" customWidth="1"/>
    <col min="5887" max="5892" width="12" style="836" customWidth="1"/>
    <col min="5893" max="5893" width="14.6640625" style="836" customWidth="1"/>
    <col min="5894" max="5895" width="12" style="836" customWidth="1"/>
    <col min="5896" max="6135" width="9.33203125" style="836"/>
    <col min="6136" max="6136" width="10.6640625" style="836" customWidth="1"/>
    <col min="6137" max="6137" width="8.6640625" style="836" customWidth="1"/>
    <col min="6138" max="6138" width="2.6640625" style="836" customWidth="1"/>
    <col min="6139" max="6139" width="180.6640625" style="836" customWidth="1"/>
    <col min="6140" max="6140" width="2.6640625" style="836" customWidth="1"/>
    <col min="6141" max="6141" width="20.6640625" style="836" customWidth="1"/>
    <col min="6142" max="6142" width="50.6640625" style="836" customWidth="1"/>
    <col min="6143" max="6148" width="12" style="836" customWidth="1"/>
    <col min="6149" max="6149" width="14.6640625" style="836" customWidth="1"/>
    <col min="6150" max="6151" width="12" style="836" customWidth="1"/>
    <col min="6152" max="6391" width="9.33203125" style="836"/>
    <col min="6392" max="6392" width="10.6640625" style="836" customWidth="1"/>
    <col min="6393" max="6393" width="8.6640625" style="836" customWidth="1"/>
    <col min="6394" max="6394" width="2.6640625" style="836" customWidth="1"/>
    <col min="6395" max="6395" width="180.6640625" style="836" customWidth="1"/>
    <col min="6396" max="6396" width="2.6640625" style="836" customWidth="1"/>
    <col min="6397" max="6397" width="20.6640625" style="836" customWidth="1"/>
    <col min="6398" max="6398" width="50.6640625" style="836" customWidth="1"/>
    <col min="6399" max="6404" width="12" style="836" customWidth="1"/>
    <col min="6405" max="6405" width="14.6640625" style="836" customWidth="1"/>
    <col min="6406" max="6407" width="12" style="836" customWidth="1"/>
    <col min="6408" max="6647" width="9.33203125" style="836"/>
    <col min="6648" max="6648" width="10.6640625" style="836" customWidth="1"/>
    <col min="6649" max="6649" width="8.6640625" style="836" customWidth="1"/>
    <col min="6650" max="6650" width="2.6640625" style="836" customWidth="1"/>
    <col min="6651" max="6651" width="180.6640625" style="836" customWidth="1"/>
    <col min="6652" max="6652" width="2.6640625" style="836" customWidth="1"/>
    <col min="6653" max="6653" width="20.6640625" style="836" customWidth="1"/>
    <col min="6654" max="6654" width="50.6640625" style="836" customWidth="1"/>
    <col min="6655" max="6660" width="12" style="836" customWidth="1"/>
    <col min="6661" max="6661" width="14.6640625" style="836" customWidth="1"/>
    <col min="6662" max="6663" width="12" style="836" customWidth="1"/>
    <col min="6664" max="6903" width="9.33203125" style="836"/>
    <col min="6904" max="6904" width="10.6640625" style="836" customWidth="1"/>
    <col min="6905" max="6905" width="8.6640625" style="836" customWidth="1"/>
    <col min="6906" max="6906" width="2.6640625" style="836" customWidth="1"/>
    <col min="6907" max="6907" width="180.6640625" style="836" customWidth="1"/>
    <col min="6908" max="6908" width="2.6640625" style="836" customWidth="1"/>
    <col min="6909" max="6909" width="20.6640625" style="836" customWidth="1"/>
    <col min="6910" max="6910" width="50.6640625" style="836" customWidth="1"/>
    <col min="6911" max="6916" width="12" style="836" customWidth="1"/>
    <col min="6917" max="6917" width="14.6640625" style="836" customWidth="1"/>
    <col min="6918" max="6919" width="12" style="836" customWidth="1"/>
    <col min="6920" max="7159" width="9.33203125" style="836"/>
    <col min="7160" max="7160" width="10.6640625" style="836" customWidth="1"/>
    <col min="7161" max="7161" width="8.6640625" style="836" customWidth="1"/>
    <col min="7162" max="7162" width="2.6640625" style="836" customWidth="1"/>
    <col min="7163" max="7163" width="180.6640625" style="836" customWidth="1"/>
    <col min="7164" max="7164" width="2.6640625" style="836" customWidth="1"/>
    <col min="7165" max="7165" width="20.6640625" style="836" customWidth="1"/>
    <col min="7166" max="7166" width="50.6640625" style="836" customWidth="1"/>
    <col min="7167" max="7172" width="12" style="836" customWidth="1"/>
    <col min="7173" max="7173" width="14.6640625" style="836" customWidth="1"/>
    <col min="7174" max="7175" width="12" style="836" customWidth="1"/>
    <col min="7176" max="7415" width="9.33203125" style="836"/>
    <col min="7416" max="7416" width="10.6640625" style="836" customWidth="1"/>
    <col min="7417" max="7417" width="8.6640625" style="836" customWidth="1"/>
    <col min="7418" max="7418" width="2.6640625" style="836" customWidth="1"/>
    <col min="7419" max="7419" width="180.6640625" style="836" customWidth="1"/>
    <col min="7420" max="7420" width="2.6640625" style="836" customWidth="1"/>
    <col min="7421" max="7421" width="20.6640625" style="836" customWidth="1"/>
    <col min="7422" max="7422" width="50.6640625" style="836" customWidth="1"/>
    <col min="7423" max="7428" width="12" style="836" customWidth="1"/>
    <col min="7429" max="7429" width="14.6640625" style="836" customWidth="1"/>
    <col min="7430" max="7431" width="12" style="836" customWidth="1"/>
    <col min="7432" max="7671" width="9.33203125" style="836"/>
    <col min="7672" max="7672" width="10.6640625" style="836" customWidth="1"/>
    <col min="7673" max="7673" width="8.6640625" style="836" customWidth="1"/>
    <col min="7674" max="7674" width="2.6640625" style="836" customWidth="1"/>
    <col min="7675" max="7675" width="180.6640625" style="836" customWidth="1"/>
    <col min="7676" max="7676" width="2.6640625" style="836" customWidth="1"/>
    <col min="7677" max="7677" width="20.6640625" style="836" customWidth="1"/>
    <col min="7678" max="7678" width="50.6640625" style="836" customWidth="1"/>
    <col min="7679" max="7684" width="12" style="836" customWidth="1"/>
    <col min="7685" max="7685" width="14.6640625" style="836" customWidth="1"/>
    <col min="7686" max="7687" width="12" style="836" customWidth="1"/>
    <col min="7688" max="7927" width="9.33203125" style="836"/>
    <col min="7928" max="7928" width="10.6640625" style="836" customWidth="1"/>
    <col min="7929" max="7929" width="8.6640625" style="836" customWidth="1"/>
    <col min="7930" max="7930" width="2.6640625" style="836" customWidth="1"/>
    <col min="7931" max="7931" width="180.6640625" style="836" customWidth="1"/>
    <col min="7932" max="7932" width="2.6640625" style="836" customWidth="1"/>
    <col min="7933" max="7933" width="20.6640625" style="836" customWidth="1"/>
    <col min="7934" max="7934" width="50.6640625" style="836" customWidth="1"/>
    <col min="7935" max="7940" width="12" style="836" customWidth="1"/>
    <col min="7941" max="7941" width="14.6640625" style="836" customWidth="1"/>
    <col min="7942" max="7943" width="12" style="836" customWidth="1"/>
    <col min="7944" max="8183" width="9.33203125" style="836"/>
    <col min="8184" max="8184" width="10.6640625" style="836" customWidth="1"/>
    <col min="8185" max="8185" width="8.6640625" style="836" customWidth="1"/>
    <col min="8186" max="8186" width="2.6640625" style="836" customWidth="1"/>
    <col min="8187" max="8187" width="180.6640625" style="836" customWidth="1"/>
    <col min="8188" max="8188" width="2.6640625" style="836" customWidth="1"/>
    <col min="8189" max="8189" width="20.6640625" style="836" customWidth="1"/>
    <col min="8190" max="8190" width="50.6640625" style="836" customWidth="1"/>
    <col min="8191" max="8196" width="12" style="836" customWidth="1"/>
    <col min="8197" max="8197" width="14.6640625" style="836" customWidth="1"/>
    <col min="8198" max="8199" width="12" style="836" customWidth="1"/>
    <col min="8200" max="8439" width="9.33203125" style="836"/>
    <col min="8440" max="8440" width="10.6640625" style="836" customWidth="1"/>
    <col min="8441" max="8441" width="8.6640625" style="836" customWidth="1"/>
    <col min="8442" max="8442" width="2.6640625" style="836" customWidth="1"/>
    <col min="8443" max="8443" width="180.6640625" style="836" customWidth="1"/>
    <col min="8444" max="8444" width="2.6640625" style="836" customWidth="1"/>
    <col min="8445" max="8445" width="20.6640625" style="836" customWidth="1"/>
    <col min="8446" max="8446" width="50.6640625" style="836" customWidth="1"/>
    <col min="8447" max="8452" width="12" style="836" customWidth="1"/>
    <col min="8453" max="8453" width="14.6640625" style="836" customWidth="1"/>
    <col min="8454" max="8455" width="12" style="836" customWidth="1"/>
    <col min="8456" max="8695" width="9.33203125" style="836"/>
    <col min="8696" max="8696" width="10.6640625" style="836" customWidth="1"/>
    <col min="8697" max="8697" width="8.6640625" style="836" customWidth="1"/>
    <col min="8698" max="8698" width="2.6640625" style="836" customWidth="1"/>
    <col min="8699" max="8699" width="180.6640625" style="836" customWidth="1"/>
    <col min="8700" max="8700" width="2.6640625" style="836" customWidth="1"/>
    <col min="8701" max="8701" width="20.6640625" style="836" customWidth="1"/>
    <col min="8702" max="8702" width="50.6640625" style="836" customWidth="1"/>
    <col min="8703" max="8708" width="12" style="836" customWidth="1"/>
    <col min="8709" max="8709" width="14.6640625" style="836" customWidth="1"/>
    <col min="8710" max="8711" width="12" style="836" customWidth="1"/>
    <col min="8712" max="8951" width="9.33203125" style="836"/>
    <col min="8952" max="8952" width="10.6640625" style="836" customWidth="1"/>
    <col min="8953" max="8953" width="8.6640625" style="836" customWidth="1"/>
    <col min="8954" max="8954" width="2.6640625" style="836" customWidth="1"/>
    <col min="8955" max="8955" width="180.6640625" style="836" customWidth="1"/>
    <col min="8956" max="8956" width="2.6640625" style="836" customWidth="1"/>
    <col min="8957" max="8957" width="20.6640625" style="836" customWidth="1"/>
    <col min="8958" max="8958" width="50.6640625" style="836" customWidth="1"/>
    <col min="8959" max="8964" width="12" style="836" customWidth="1"/>
    <col min="8965" max="8965" width="14.6640625" style="836" customWidth="1"/>
    <col min="8966" max="8967" width="12" style="836" customWidth="1"/>
    <col min="8968" max="9207" width="9.33203125" style="836"/>
    <col min="9208" max="9208" width="10.6640625" style="836" customWidth="1"/>
    <col min="9209" max="9209" width="8.6640625" style="836" customWidth="1"/>
    <col min="9210" max="9210" width="2.6640625" style="836" customWidth="1"/>
    <col min="9211" max="9211" width="180.6640625" style="836" customWidth="1"/>
    <col min="9212" max="9212" width="2.6640625" style="836" customWidth="1"/>
    <col min="9213" max="9213" width="20.6640625" style="836" customWidth="1"/>
    <col min="9214" max="9214" width="50.6640625" style="836" customWidth="1"/>
    <col min="9215" max="9220" width="12" style="836" customWidth="1"/>
    <col min="9221" max="9221" width="14.6640625" style="836" customWidth="1"/>
    <col min="9222" max="9223" width="12" style="836" customWidth="1"/>
    <col min="9224" max="9463" width="9.33203125" style="836"/>
    <col min="9464" max="9464" width="10.6640625" style="836" customWidth="1"/>
    <col min="9465" max="9465" width="8.6640625" style="836" customWidth="1"/>
    <col min="9466" max="9466" width="2.6640625" style="836" customWidth="1"/>
    <col min="9467" max="9467" width="180.6640625" style="836" customWidth="1"/>
    <col min="9468" max="9468" width="2.6640625" style="836" customWidth="1"/>
    <col min="9469" max="9469" width="20.6640625" style="836" customWidth="1"/>
    <col min="9470" max="9470" width="50.6640625" style="836" customWidth="1"/>
    <col min="9471" max="9476" width="12" style="836" customWidth="1"/>
    <col min="9477" max="9477" width="14.6640625" style="836" customWidth="1"/>
    <col min="9478" max="9479" width="12" style="836" customWidth="1"/>
    <col min="9480" max="9719" width="9.33203125" style="836"/>
    <col min="9720" max="9720" width="10.6640625" style="836" customWidth="1"/>
    <col min="9721" max="9721" width="8.6640625" style="836" customWidth="1"/>
    <col min="9722" max="9722" width="2.6640625" style="836" customWidth="1"/>
    <col min="9723" max="9723" width="180.6640625" style="836" customWidth="1"/>
    <col min="9724" max="9724" width="2.6640625" style="836" customWidth="1"/>
    <col min="9725" max="9725" width="20.6640625" style="836" customWidth="1"/>
    <col min="9726" max="9726" width="50.6640625" style="836" customWidth="1"/>
    <col min="9727" max="9732" width="12" style="836" customWidth="1"/>
    <col min="9733" max="9733" width="14.6640625" style="836" customWidth="1"/>
    <col min="9734" max="9735" width="12" style="836" customWidth="1"/>
    <col min="9736" max="9975" width="9.33203125" style="836"/>
    <col min="9976" max="9976" width="10.6640625" style="836" customWidth="1"/>
    <col min="9977" max="9977" width="8.6640625" style="836" customWidth="1"/>
    <col min="9978" max="9978" width="2.6640625" style="836" customWidth="1"/>
    <col min="9979" max="9979" width="180.6640625" style="836" customWidth="1"/>
    <col min="9980" max="9980" width="2.6640625" style="836" customWidth="1"/>
    <col min="9981" max="9981" width="20.6640625" style="836" customWidth="1"/>
    <col min="9982" max="9982" width="50.6640625" style="836" customWidth="1"/>
    <col min="9983" max="9988" width="12" style="836" customWidth="1"/>
    <col min="9989" max="9989" width="14.6640625" style="836" customWidth="1"/>
    <col min="9990" max="9991" width="12" style="836" customWidth="1"/>
    <col min="9992" max="10231" width="9.33203125" style="836"/>
    <col min="10232" max="10232" width="10.6640625" style="836" customWidth="1"/>
    <col min="10233" max="10233" width="8.6640625" style="836" customWidth="1"/>
    <col min="10234" max="10234" width="2.6640625" style="836" customWidth="1"/>
    <col min="10235" max="10235" width="180.6640625" style="836" customWidth="1"/>
    <col min="10236" max="10236" width="2.6640625" style="836" customWidth="1"/>
    <col min="10237" max="10237" width="20.6640625" style="836" customWidth="1"/>
    <col min="10238" max="10238" width="50.6640625" style="836" customWidth="1"/>
    <col min="10239" max="10244" width="12" style="836" customWidth="1"/>
    <col min="10245" max="10245" width="14.6640625" style="836" customWidth="1"/>
    <col min="10246" max="10247" width="12" style="836" customWidth="1"/>
    <col min="10248" max="10487" width="9.33203125" style="836"/>
    <col min="10488" max="10488" width="10.6640625" style="836" customWidth="1"/>
    <col min="10489" max="10489" width="8.6640625" style="836" customWidth="1"/>
    <col min="10490" max="10490" width="2.6640625" style="836" customWidth="1"/>
    <col min="10491" max="10491" width="180.6640625" style="836" customWidth="1"/>
    <col min="10492" max="10492" width="2.6640625" style="836" customWidth="1"/>
    <col min="10493" max="10493" width="20.6640625" style="836" customWidth="1"/>
    <col min="10494" max="10494" width="50.6640625" style="836" customWidth="1"/>
    <col min="10495" max="10500" width="12" style="836" customWidth="1"/>
    <col min="10501" max="10501" width="14.6640625" style="836" customWidth="1"/>
    <col min="10502" max="10503" width="12" style="836" customWidth="1"/>
    <col min="10504" max="10743" width="9.33203125" style="836"/>
    <col min="10744" max="10744" width="10.6640625" style="836" customWidth="1"/>
    <col min="10745" max="10745" width="8.6640625" style="836" customWidth="1"/>
    <col min="10746" max="10746" width="2.6640625" style="836" customWidth="1"/>
    <col min="10747" max="10747" width="180.6640625" style="836" customWidth="1"/>
    <col min="10748" max="10748" width="2.6640625" style="836" customWidth="1"/>
    <col min="10749" max="10749" width="20.6640625" style="836" customWidth="1"/>
    <col min="10750" max="10750" width="50.6640625" style="836" customWidth="1"/>
    <col min="10751" max="10756" width="12" style="836" customWidth="1"/>
    <col min="10757" max="10757" width="14.6640625" style="836" customWidth="1"/>
    <col min="10758" max="10759" width="12" style="836" customWidth="1"/>
    <col min="10760" max="10999" width="9.33203125" style="836"/>
    <col min="11000" max="11000" width="10.6640625" style="836" customWidth="1"/>
    <col min="11001" max="11001" width="8.6640625" style="836" customWidth="1"/>
    <col min="11002" max="11002" width="2.6640625" style="836" customWidth="1"/>
    <col min="11003" max="11003" width="180.6640625" style="836" customWidth="1"/>
    <col min="11004" max="11004" width="2.6640625" style="836" customWidth="1"/>
    <col min="11005" max="11005" width="20.6640625" style="836" customWidth="1"/>
    <col min="11006" max="11006" width="50.6640625" style="836" customWidth="1"/>
    <col min="11007" max="11012" width="12" style="836" customWidth="1"/>
    <col min="11013" max="11013" width="14.6640625" style="836" customWidth="1"/>
    <col min="11014" max="11015" width="12" style="836" customWidth="1"/>
    <col min="11016" max="11255" width="9.33203125" style="836"/>
    <col min="11256" max="11256" width="10.6640625" style="836" customWidth="1"/>
    <col min="11257" max="11257" width="8.6640625" style="836" customWidth="1"/>
    <col min="11258" max="11258" width="2.6640625" style="836" customWidth="1"/>
    <col min="11259" max="11259" width="180.6640625" style="836" customWidth="1"/>
    <col min="11260" max="11260" width="2.6640625" style="836" customWidth="1"/>
    <col min="11261" max="11261" width="20.6640625" style="836" customWidth="1"/>
    <col min="11262" max="11262" width="50.6640625" style="836" customWidth="1"/>
    <col min="11263" max="11268" width="12" style="836" customWidth="1"/>
    <col min="11269" max="11269" width="14.6640625" style="836" customWidth="1"/>
    <col min="11270" max="11271" width="12" style="836" customWidth="1"/>
    <col min="11272" max="11511" width="9.33203125" style="836"/>
    <col min="11512" max="11512" width="10.6640625" style="836" customWidth="1"/>
    <col min="11513" max="11513" width="8.6640625" style="836" customWidth="1"/>
    <col min="11514" max="11514" width="2.6640625" style="836" customWidth="1"/>
    <col min="11515" max="11515" width="180.6640625" style="836" customWidth="1"/>
    <col min="11516" max="11516" width="2.6640625" style="836" customWidth="1"/>
    <col min="11517" max="11517" width="20.6640625" style="836" customWidth="1"/>
    <col min="11518" max="11518" width="50.6640625" style="836" customWidth="1"/>
    <col min="11519" max="11524" width="12" style="836" customWidth="1"/>
    <col min="11525" max="11525" width="14.6640625" style="836" customWidth="1"/>
    <col min="11526" max="11527" width="12" style="836" customWidth="1"/>
    <col min="11528" max="11767" width="9.33203125" style="836"/>
    <col min="11768" max="11768" width="10.6640625" style="836" customWidth="1"/>
    <col min="11769" max="11769" width="8.6640625" style="836" customWidth="1"/>
    <col min="11770" max="11770" width="2.6640625" style="836" customWidth="1"/>
    <col min="11771" max="11771" width="180.6640625" style="836" customWidth="1"/>
    <col min="11772" max="11772" width="2.6640625" style="836" customWidth="1"/>
    <col min="11773" max="11773" width="20.6640625" style="836" customWidth="1"/>
    <col min="11774" max="11774" width="50.6640625" style="836" customWidth="1"/>
    <col min="11775" max="11780" width="12" style="836" customWidth="1"/>
    <col min="11781" max="11781" width="14.6640625" style="836" customWidth="1"/>
    <col min="11782" max="11783" width="12" style="836" customWidth="1"/>
    <col min="11784" max="12023" width="9.33203125" style="836"/>
    <col min="12024" max="12024" width="10.6640625" style="836" customWidth="1"/>
    <col min="12025" max="12025" width="8.6640625" style="836" customWidth="1"/>
    <col min="12026" max="12026" width="2.6640625" style="836" customWidth="1"/>
    <col min="12027" max="12027" width="180.6640625" style="836" customWidth="1"/>
    <col min="12028" max="12028" width="2.6640625" style="836" customWidth="1"/>
    <col min="12029" max="12029" width="20.6640625" style="836" customWidth="1"/>
    <col min="12030" max="12030" width="50.6640625" style="836" customWidth="1"/>
    <col min="12031" max="12036" width="12" style="836" customWidth="1"/>
    <col min="12037" max="12037" width="14.6640625" style="836" customWidth="1"/>
    <col min="12038" max="12039" width="12" style="836" customWidth="1"/>
    <col min="12040" max="12279" width="9.33203125" style="836"/>
    <col min="12280" max="12280" width="10.6640625" style="836" customWidth="1"/>
    <col min="12281" max="12281" width="8.6640625" style="836" customWidth="1"/>
    <col min="12282" max="12282" width="2.6640625" style="836" customWidth="1"/>
    <col min="12283" max="12283" width="180.6640625" style="836" customWidth="1"/>
    <col min="12284" max="12284" width="2.6640625" style="836" customWidth="1"/>
    <col min="12285" max="12285" width="20.6640625" style="836" customWidth="1"/>
    <col min="12286" max="12286" width="50.6640625" style="836" customWidth="1"/>
    <col min="12287" max="12292" width="12" style="836" customWidth="1"/>
    <col min="12293" max="12293" width="14.6640625" style="836" customWidth="1"/>
    <col min="12294" max="12295" width="12" style="836" customWidth="1"/>
    <col min="12296" max="12535" width="9.33203125" style="836"/>
    <col min="12536" max="12536" width="10.6640625" style="836" customWidth="1"/>
    <col min="12537" max="12537" width="8.6640625" style="836" customWidth="1"/>
    <col min="12538" max="12538" width="2.6640625" style="836" customWidth="1"/>
    <col min="12539" max="12539" width="180.6640625" style="836" customWidth="1"/>
    <col min="12540" max="12540" width="2.6640625" style="836" customWidth="1"/>
    <col min="12541" max="12541" width="20.6640625" style="836" customWidth="1"/>
    <col min="12542" max="12542" width="50.6640625" style="836" customWidth="1"/>
    <col min="12543" max="12548" width="12" style="836" customWidth="1"/>
    <col min="12549" max="12549" width="14.6640625" style="836" customWidth="1"/>
    <col min="12550" max="12551" width="12" style="836" customWidth="1"/>
    <col min="12552" max="12791" width="9.33203125" style="836"/>
    <col min="12792" max="12792" width="10.6640625" style="836" customWidth="1"/>
    <col min="12793" max="12793" width="8.6640625" style="836" customWidth="1"/>
    <col min="12794" max="12794" width="2.6640625" style="836" customWidth="1"/>
    <col min="12795" max="12795" width="180.6640625" style="836" customWidth="1"/>
    <col min="12796" max="12796" width="2.6640625" style="836" customWidth="1"/>
    <col min="12797" max="12797" width="20.6640625" style="836" customWidth="1"/>
    <col min="12798" max="12798" width="50.6640625" style="836" customWidth="1"/>
    <col min="12799" max="12804" width="12" style="836" customWidth="1"/>
    <col min="12805" max="12805" width="14.6640625" style="836" customWidth="1"/>
    <col min="12806" max="12807" width="12" style="836" customWidth="1"/>
    <col min="12808" max="13047" width="9.33203125" style="836"/>
    <col min="13048" max="13048" width="10.6640625" style="836" customWidth="1"/>
    <col min="13049" max="13049" width="8.6640625" style="836" customWidth="1"/>
    <col min="13050" max="13050" width="2.6640625" style="836" customWidth="1"/>
    <col min="13051" max="13051" width="180.6640625" style="836" customWidth="1"/>
    <col min="13052" max="13052" width="2.6640625" style="836" customWidth="1"/>
    <col min="13053" max="13053" width="20.6640625" style="836" customWidth="1"/>
    <col min="13054" max="13054" width="50.6640625" style="836" customWidth="1"/>
    <col min="13055" max="13060" width="12" style="836" customWidth="1"/>
    <col min="13061" max="13061" width="14.6640625" style="836" customWidth="1"/>
    <col min="13062" max="13063" width="12" style="836" customWidth="1"/>
    <col min="13064" max="13303" width="9.33203125" style="836"/>
    <col min="13304" max="13304" width="10.6640625" style="836" customWidth="1"/>
    <col min="13305" max="13305" width="8.6640625" style="836" customWidth="1"/>
    <col min="13306" max="13306" width="2.6640625" style="836" customWidth="1"/>
    <col min="13307" max="13307" width="180.6640625" style="836" customWidth="1"/>
    <col min="13308" max="13308" width="2.6640625" style="836" customWidth="1"/>
    <col min="13309" max="13309" width="20.6640625" style="836" customWidth="1"/>
    <col min="13310" max="13310" width="50.6640625" style="836" customWidth="1"/>
    <col min="13311" max="13316" width="12" style="836" customWidth="1"/>
    <col min="13317" max="13317" width="14.6640625" style="836" customWidth="1"/>
    <col min="13318" max="13319" width="12" style="836" customWidth="1"/>
    <col min="13320" max="13559" width="9.33203125" style="836"/>
    <col min="13560" max="13560" width="10.6640625" style="836" customWidth="1"/>
    <col min="13561" max="13561" width="8.6640625" style="836" customWidth="1"/>
    <col min="13562" max="13562" width="2.6640625" style="836" customWidth="1"/>
    <col min="13563" max="13563" width="180.6640625" style="836" customWidth="1"/>
    <col min="13564" max="13564" width="2.6640625" style="836" customWidth="1"/>
    <col min="13565" max="13565" width="20.6640625" style="836" customWidth="1"/>
    <col min="13566" max="13566" width="50.6640625" style="836" customWidth="1"/>
    <col min="13567" max="13572" width="12" style="836" customWidth="1"/>
    <col min="13573" max="13573" width="14.6640625" style="836" customWidth="1"/>
    <col min="13574" max="13575" width="12" style="836" customWidth="1"/>
    <col min="13576" max="13815" width="9.33203125" style="836"/>
    <col min="13816" max="13816" width="10.6640625" style="836" customWidth="1"/>
    <col min="13817" max="13817" width="8.6640625" style="836" customWidth="1"/>
    <col min="13818" max="13818" width="2.6640625" style="836" customWidth="1"/>
    <col min="13819" max="13819" width="180.6640625" style="836" customWidth="1"/>
    <col min="13820" max="13820" width="2.6640625" style="836" customWidth="1"/>
    <col min="13821" max="13821" width="20.6640625" style="836" customWidth="1"/>
    <col min="13822" max="13822" width="50.6640625" style="836" customWidth="1"/>
    <col min="13823" max="13828" width="12" style="836" customWidth="1"/>
    <col min="13829" max="13829" width="14.6640625" style="836" customWidth="1"/>
    <col min="13830" max="13831" width="12" style="836" customWidth="1"/>
    <col min="13832" max="14071" width="9.33203125" style="836"/>
    <col min="14072" max="14072" width="10.6640625" style="836" customWidth="1"/>
    <col min="14073" max="14073" width="8.6640625" style="836" customWidth="1"/>
    <col min="14074" max="14074" width="2.6640625" style="836" customWidth="1"/>
    <col min="14075" max="14075" width="180.6640625" style="836" customWidth="1"/>
    <col min="14076" max="14076" width="2.6640625" style="836" customWidth="1"/>
    <col min="14077" max="14077" width="20.6640625" style="836" customWidth="1"/>
    <col min="14078" max="14078" width="50.6640625" style="836" customWidth="1"/>
    <col min="14079" max="14084" width="12" style="836" customWidth="1"/>
    <col min="14085" max="14085" width="14.6640625" style="836" customWidth="1"/>
    <col min="14086" max="14087" width="12" style="836" customWidth="1"/>
    <col min="14088" max="14327" width="9.33203125" style="836"/>
    <col min="14328" max="14328" width="10.6640625" style="836" customWidth="1"/>
    <col min="14329" max="14329" width="8.6640625" style="836" customWidth="1"/>
    <col min="14330" max="14330" width="2.6640625" style="836" customWidth="1"/>
    <col min="14331" max="14331" width="180.6640625" style="836" customWidth="1"/>
    <col min="14332" max="14332" width="2.6640625" style="836" customWidth="1"/>
    <col min="14333" max="14333" width="20.6640625" style="836" customWidth="1"/>
    <col min="14334" max="14334" width="50.6640625" style="836" customWidth="1"/>
    <col min="14335" max="14340" width="12" style="836" customWidth="1"/>
    <col min="14341" max="14341" width="14.6640625" style="836" customWidth="1"/>
    <col min="14342" max="14343" width="12" style="836" customWidth="1"/>
    <col min="14344" max="14583" width="9.33203125" style="836"/>
    <col min="14584" max="14584" width="10.6640625" style="836" customWidth="1"/>
    <col min="14585" max="14585" width="8.6640625" style="836" customWidth="1"/>
    <col min="14586" max="14586" width="2.6640625" style="836" customWidth="1"/>
    <col min="14587" max="14587" width="180.6640625" style="836" customWidth="1"/>
    <col min="14588" max="14588" width="2.6640625" style="836" customWidth="1"/>
    <col min="14589" max="14589" width="20.6640625" style="836" customWidth="1"/>
    <col min="14590" max="14590" width="50.6640625" style="836" customWidth="1"/>
    <col min="14591" max="14596" width="12" style="836" customWidth="1"/>
    <col min="14597" max="14597" width="14.6640625" style="836" customWidth="1"/>
    <col min="14598" max="14599" width="12" style="836" customWidth="1"/>
    <col min="14600" max="14839" width="9.33203125" style="836"/>
    <col min="14840" max="14840" width="10.6640625" style="836" customWidth="1"/>
    <col min="14841" max="14841" width="8.6640625" style="836" customWidth="1"/>
    <col min="14842" max="14842" width="2.6640625" style="836" customWidth="1"/>
    <col min="14843" max="14843" width="180.6640625" style="836" customWidth="1"/>
    <col min="14844" max="14844" width="2.6640625" style="836" customWidth="1"/>
    <col min="14845" max="14845" width="20.6640625" style="836" customWidth="1"/>
    <col min="14846" max="14846" width="50.6640625" style="836" customWidth="1"/>
    <col min="14847" max="14852" width="12" style="836" customWidth="1"/>
    <col min="14853" max="14853" width="14.6640625" style="836" customWidth="1"/>
    <col min="14854" max="14855" width="12" style="836" customWidth="1"/>
    <col min="14856" max="15095" width="9.33203125" style="836"/>
    <col min="15096" max="15096" width="10.6640625" style="836" customWidth="1"/>
    <col min="15097" max="15097" width="8.6640625" style="836" customWidth="1"/>
    <col min="15098" max="15098" width="2.6640625" style="836" customWidth="1"/>
    <col min="15099" max="15099" width="180.6640625" style="836" customWidth="1"/>
    <col min="15100" max="15100" width="2.6640625" style="836" customWidth="1"/>
    <col min="15101" max="15101" width="20.6640625" style="836" customWidth="1"/>
    <col min="15102" max="15102" width="50.6640625" style="836" customWidth="1"/>
    <col min="15103" max="15108" width="12" style="836" customWidth="1"/>
    <col min="15109" max="15109" width="14.6640625" style="836" customWidth="1"/>
    <col min="15110" max="15111" width="12" style="836" customWidth="1"/>
    <col min="15112" max="15351" width="9.33203125" style="836"/>
    <col min="15352" max="15352" width="10.6640625" style="836" customWidth="1"/>
    <col min="15353" max="15353" width="8.6640625" style="836" customWidth="1"/>
    <col min="15354" max="15354" width="2.6640625" style="836" customWidth="1"/>
    <col min="15355" max="15355" width="180.6640625" style="836" customWidth="1"/>
    <col min="15356" max="15356" width="2.6640625" style="836" customWidth="1"/>
    <col min="15357" max="15357" width="20.6640625" style="836" customWidth="1"/>
    <col min="15358" max="15358" width="50.6640625" style="836" customWidth="1"/>
    <col min="15359" max="15364" width="12" style="836" customWidth="1"/>
    <col min="15365" max="15365" width="14.6640625" style="836" customWidth="1"/>
    <col min="15366" max="15367" width="12" style="836" customWidth="1"/>
    <col min="15368" max="15607" width="9.33203125" style="836"/>
    <col min="15608" max="15608" width="10.6640625" style="836" customWidth="1"/>
    <col min="15609" max="15609" width="8.6640625" style="836" customWidth="1"/>
    <col min="15610" max="15610" width="2.6640625" style="836" customWidth="1"/>
    <col min="15611" max="15611" width="180.6640625" style="836" customWidth="1"/>
    <col min="15612" max="15612" width="2.6640625" style="836" customWidth="1"/>
    <col min="15613" max="15613" width="20.6640625" style="836" customWidth="1"/>
    <col min="15614" max="15614" width="50.6640625" style="836" customWidth="1"/>
    <col min="15615" max="15620" width="12" style="836" customWidth="1"/>
    <col min="15621" max="15621" width="14.6640625" style="836" customWidth="1"/>
    <col min="15622" max="15623" width="12" style="836" customWidth="1"/>
    <col min="15624" max="15863" width="9.33203125" style="836"/>
    <col min="15864" max="15864" width="10.6640625" style="836" customWidth="1"/>
    <col min="15865" max="15865" width="8.6640625" style="836" customWidth="1"/>
    <col min="15866" max="15866" width="2.6640625" style="836" customWidth="1"/>
    <col min="15867" max="15867" width="180.6640625" style="836" customWidth="1"/>
    <col min="15868" max="15868" width="2.6640625" style="836" customWidth="1"/>
    <col min="15869" max="15869" width="20.6640625" style="836" customWidth="1"/>
    <col min="15870" max="15870" width="50.6640625" style="836" customWidth="1"/>
    <col min="15871" max="15876" width="12" style="836" customWidth="1"/>
    <col min="15877" max="15877" width="14.6640625" style="836" customWidth="1"/>
    <col min="15878" max="15879" width="12" style="836" customWidth="1"/>
    <col min="15880" max="16119" width="9.33203125" style="836"/>
    <col min="16120" max="16120" width="10.6640625" style="836" customWidth="1"/>
    <col min="16121" max="16121" width="8.6640625" style="836" customWidth="1"/>
    <col min="16122" max="16122" width="2.6640625" style="836" customWidth="1"/>
    <col min="16123" max="16123" width="180.6640625" style="836" customWidth="1"/>
    <col min="16124" max="16124" width="2.6640625" style="836" customWidth="1"/>
    <col min="16125" max="16125" width="20.6640625" style="836" customWidth="1"/>
    <col min="16126" max="16126" width="50.6640625" style="836" customWidth="1"/>
    <col min="16127" max="16132" width="12" style="836" customWidth="1"/>
    <col min="16133" max="16133" width="14.6640625" style="836" customWidth="1"/>
    <col min="16134" max="16135" width="12" style="836" customWidth="1"/>
    <col min="16136" max="16384" width="9.33203125" style="836"/>
  </cols>
  <sheetData>
    <row r="1" spans="1:14" s="1143" customFormat="1" ht="35.1" customHeight="1" thickBot="1" x14ac:dyDescent="0.2">
      <c r="A1" s="1137"/>
      <c r="B1" s="1137"/>
      <c r="C1" s="1137"/>
      <c r="D1" s="1139"/>
      <c r="E1" s="1140"/>
      <c r="F1" s="1140"/>
      <c r="G1" s="1141" t="s">
        <v>954</v>
      </c>
      <c r="H1" s="1198" t="s">
        <v>294</v>
      </c>
    </row>
    <row r="2" spans="1:14" s="1143" customFormat="1" ht="35.1" customHeight="1" x14ac:dyDescent="0.35">
      <c r="A2" s="1145" t="s">
        <v>658</v>
      </c>
      <c r="B2" s="1199"/>
      <c r="C2" s="1199"/>
      <c r="D2" s="1147"/>
      <c r="E2" s="1147"/>
      <c r="F2" s="1148"/>
      <c r="G2" s="1802" t="str">
        <f>IF(AND(ISBLANK($F$23),SUM('t15(3)'!$W$1:$W$65528)+SUM('t15(3)'!$R$1:$R$65529)&gt;0),"Attenzione: è necessario compilare la domanda LEG428 !!!","OK")</f>
        <v>OK</v>
      </c>
    </row>
    <row r="3" spans="1:14" s="1154" customFormat="1" ht="35.1" customHeight="1" thickBot="1" x14ac:dyDescent="0.4">
      <c r="A3" s="1145" t="s">
        <v>659</v>
      </c>
      <c r="B3" s="1199"/>
      <c r="C3" s="1199"/>
      <c r="D3" s="1151"/>
      <c r="E3" s="1152"/>
      <c r="F3" s="1153"/>
      <c r="G3" s="1806"/>
      <c r="K3" s="1200"/>
    </row>
    <row r="4" spans="1:14" s="1161" customFormat="1" ht="35.1" customHeight="1" thickBot="1" x14ac:dyDescent="0.2">
      <c r="A4" s="1155"/>
      <c r="B4" s="1201"/>
      <c r="C4" s="1201"/>
      <c r="D4" s="1157"/>
      <c r="E4" s="1158"/>
      <c r="F4" s="1159"/>
      <c r="G4" s="1160" t="s">
        <v>660</v>
      </c>
    </row>
    <row r="5" spans="1:14" s="1161" customFormat="1" ht="35.1" customHeight="1" x14ac:dyDescent="0.15">
      <c r="A5" s="1163"/>
      <c r="B5" s="1163"/>
      <c r="D5" s="1202"/>
      <c r="E5" s="1165"/>
      <c r="F5" s="1166"/>
      <c r="G5" s="1802" t="str">
        <f>IF(AND(ISBLANK(F13),ISBLANK(F17)),"OK",IF(AND(OR(ISBLANK(F13),YEAR(F13)&gt;'t1'!L1-1),OR(ISBLANK(F17),YEAR(F17)&gt;'t1'!L1-1)),"OK","Attenzione: almeno una data di certificazione è antececedente l'anno "&amp;'t1'!L1&amp;", è necessario giustificare"))</f>
        <v>OK</v>
      </c>
    </row>
    <row r="6" spans="1:14" s="1161" customFormat="1" ht="35.1" customHeight="1" thickBot="1" x14ac:dyDescent="0.2">
      <c r="A6" s="1167" t="str">
        <f>'t1'!$A$1</f>
        <v>REGIONI ED AUTONOMIE LOCALI - anno 2023</v>
      </c>
      <c r="B6" s="1167"/>
      <c r="C6" s="1169"/>
      <c r="D6" s="1170"/>
      <c r="E6" s="1169"/>
      <c r="F6" s="1169"/>
      <c r="G6" s="1806"/>
    </row>
    <row r="7" spans="1:14" s="1161" customFormat="1" ht="35.1" customHeight="1" x14ac:dyDescent="0.15">
      <c r="A7" s="1203"/>
      <c r="B7" s="1203"/>
      <c r="D7" s="1173" t="s">
        <v>711</v>
      </c>
      <c r="G7" s="1188"/>
      <c r="N7" s="832" t="s">
        <v>662</v>
      </c>
    </row>
    <row r="8" spans="1:14" s="1161" customFormat="1" ht="15" customHeight="1" x14ac:dyDescent="0.15">
      <c r="A8" s="1203"/>
      <c r="B8" s="1203"/>
      <c r="D8" s="1175"/>
      <c r="G8" s="1188"/>
      <c r="N8" s="1162">
        <f>(COUNTIF(F:F,"&lt;&gt;"&amp;"")+COUNTIF(D126,"&lt;&gt;"&amp;"")+COUNTIF(D129,"&lt;&gt;"&amp;""))</f>
        <v>8</v>
      </c>
    </row>
    <row r="9" spans="1:14" s="1161" customFormat="1" ht="10.35" customHeight="1" x14ac:dyDescent="0.15">
      <c r="A9" s="1203"/>
      <c r="B9" s="1203"/>
      <c r="D9" s="1175"/>
      <c r="G9" s="1188"/>
      <c r="N9" s="832"/>
    </row>
    <row r="10" spans="1:14" ht="10.35" customHeight="1" x14ac:dyDescent="0.2">
      <c r="A10" s="834"/>
      <c r="B10" s="834"/>
      <c r="D10" s="1176"/>
      <c r="E10" s="834"/>
      <c r="F10" s="848"/>
      <c r="G10" s="1188"/>
    </row>
    <row r="11" spans="1:14" s="838" customFormat="1" ht="35.1" customHeight="1" x14ac:dyDescent="0.15">
      <c r="A11" s="1177" t="s">
        <v>663</v>
      </c>
      <c r="B11" s="1177"/>
      <c r="C11" s="1177"/>
      <c r="D11" s="1178" t="s">
        <v>664</v>
      </c>
      <c r="E11" s="1177"/>
      <c r="F11" s="1179"/>
      <c r="G11" s="1188"/>
      <c r="K11" s="832" t="s">
        <v>665</v>
      </c>
      <c r="L11" s="832" t="s">
        <v>666</v>
      </c>
      <c r="M11" s="832" t="s">
        <v>667</v>
      </c>
      <c r="N11" s="832" t="s">
        <v>668</v>
      </c>
    </row>
    <row r="12" spans="1:14" s="838" customFormat="1" ht="4.3499999999999996" customHeight="1" x14ac:dyDescent="0.15">
      <c r="A12" s="840"/>
      <c r="B12" s="840"/>
      <c r="D12" s="840"/>
      <c r="E12" s="840"/>
      <c r="F12" s="842"/>
      <c r="G12" s="837"/>
      <c r="K12" s="866"/>
      <c r="L12" s="866"/>
      <c r="M12" s="866"/>
      <c r="N12" s="866"/>
    </row>
    <row r="13" spans="1:14" s="838" customFormat="1" ht="30" customHeight="1" x14ac:dyDescent="0.15">
      <c r="A13" s="843" t="s">
        <v>755</v>
      </c>
      <c r="B13" s="844" t="s">
        <v>670</v>
      </c>
      <c r="D13" s="855" t="s">
        <v>958</v>
      </c>
      <c r="F13" s="849">
        <v>45260</v>
      </c>
      <c r="G13" s="1190" t="str">
        <f ca="1">IF(AND(ISBLANK(F13),C13="x",$N$8&gt;0),"Attenzione: domanda a risposta obbligatoria",IF(ISBLANK(F13),"",IF(AND(F13&gt;=DATE('t1'!$L$1-2,1,1),F13&lt;=TODAY()),"","Digitare una data non anteriore al 1 Gennaio "&amp;'t1'!$L$1-1&amp;" (gg/mm/aaaa)")))</f>
        <v/>
      </c>
      <c r="K13" s="846" t="str">
        <f>LEFT(A13,3)</f>
        <v>GEN</v>
      </c>
      <c r="L13" s="846" t="str">
        <f>RIGHT(A13,3)</f>
        <v>353</v>
      </c>
      <c r="M13" s="846" t="str">
        <f>B13</f>
        <v>DATE</v>
      </c>
      <c r="N13" s="846" t="str">
        <f ca="1">IF(AND(F13&gt;=DATE('t1'!$L$1-1,1,1),F13&lt;=TODAY()),"'"&amp;DAY(F13)&amp;"/"&amp;MONTH(F13)&amp;"/"&amp;YEAR(F13),"")</f>
        <v>'30/11/2023</v>
      </c>
    </row>
    <row r="14" spans="1:14" s="838" customFormat="1" ht="4.3499999999999996" customHeight="1" x14ac:dyDescent="0.15">
      <c r="A14" s="843"/>
      <c r="B14" s="847"/>
      <c r="D14" s="852"/>
      <c r="E14" s="840"/>
      <c r="F14" s="848"/>
      <c r="G14" s="874"/>
      <c r="I14" s="1180"/>
      <c r="J14" s="839"/>
    </row>
    <row r="15" spans="1:14" s="838" customFormat="1" ht="30" customHeight="1" x14ac:dyDescent="0.15">
      <c r="A15" s="843" t="s">
        <v>756</v>
      </c>
      <c r="B15" s="844" t="s">
        <v>670</v>
      </c>
      <c r="D15" s="855" t="s">
        <v>959</v>
      </c>
      <c r="F15" s="849">
        <v>45266</v>
      </c>
      <c r="G15" s="1190" t="str">
        <f ca="1">IF(AND(ISBLANK(F15),C15="x",$N$8&gt;0),"Attenzione: domanda a risposta obbligatoria",IF(ISBLANK(F15),"",IF(AND(F15&gt;=DATE('t1'!$L$1-2,1,1),F15&lt;=TODAY()),"","Digitare una data non anteriore al 1 Gennaio "&amp;'t1'!$L$1-1&amp;" (gg/mm/aaaa)")))</f>
        <v/>
      </c>
      <c r="K15" s="846" t="str">
        <f>LEFT(A15,3)</f>
        <v>GEN</v>
      </c>
      <c r="L15" s="846" t="str">
        <f>RIGHT(A15,3)</f>
        <v>354</v>
      </c>
      <c r="M15" s="846" t="str">
        <f>B15</f>
        <v>DATE</v>
      </c>
      <c r="N15" s="846" t="str">
        <f ca="1">IF(AND(F15&gt;=DATE('t1'!$L$1-1,1,1),F15&lt;=TODAY()),"'"&amp;DAY(F15)&amp;"/"&amp;MONTH(F15)&amp;"/"&amp;YEAR(F15),"")</f>
        <v>'6/12/2023</v>
      </c>
    </row>
    <row r="16" spans="1:14" s="838" customFormat="1" ht="4.3499999999999996" customHeight="1" x14ac:dyDescent="0.15">
      <c r="A16" s="843"/>
      <c r="B16" s="844"/>
      <c r="D16" s="855"/>
      <c r="F16" s="1191"/>
      <c r="G16" s="874"/>
      <c r="K16" s="846"/>
      <c r="L16" s="846"/>
      <c r="M16" s="846"/>
      <c r="N16" s="846"/>
    </row>
    <row r="17" spans="1:14" s="838" customFormat="1" ht="30" customHeight="1" x14ac:dyDescent="0.15">
      <c r="A17" s="843" t="s">
        <v>757</v>
      </c>
      <c r="B17" s="844" t="s">
        <v>670</v>
      </c>
      <c r="D17" s="855" t="s">
        <v>960</v>
      </c>
      <c r="F17" s="849"/>
      <c r="G17" s="1190" t="str">
        <f ca="1">IF(AND(ISBLANK(F17),C17="x",$N$8&gt;0),"Attenzione: domanda a risposta obbligatoria",IF(ISBLANK(F17),"",IF(AND(F17&gt;=DATE('t1'!$L$1-2,1,1),F17&lt;=TODAY()),"","Digitare una data non anteriore al 1 Gennaio "&amp;'t1'!$L$1-1&amp;" (gg/mm/aaaa)")))</f>
        <v/>
      </c>
      <c r="K17" s="846" t="str">
        <f>LEFT(A17,3)</f>
        <v>GEN</v>
      </c>
      <c r="L17" s="846" t="str">
        <f>RIGHT(A17,3)</f>
        <v>355</v>
      </c>
      <c r="M17" s="846" t="str">
        <f>B17</f>
        <v>DATE</v>
      </c>
      <c r="N17" s="846" t="str">
        <f ca="1">IF(AND(F17&gt;=DATE('t1'!$L$1-1,1,1),F17&lt;=TODAY()),"'"&amp;DAY(F17)&amp;"/"&amp;MONTH(F17)&amp;"/"&amp;YEAR(F17),"")</f>
        <v/>
      </c>
    </row>
    <row r="18" spans="1:14" s="838" customFormat="1" ht="4.3499999999999996" customHeight="1" x14ac:dyDescent="0.15">
      <c r="A18" s="843"/>
      <c r="B18" s="847"/>
      <c r="D18" s="840"/>
      <c r="E18" s="840"/>
      <c r="F18" s="848"/>
      <c r="G18" s="867"/>
      <c r="I18" s="1180"/>
      <c r="J18" s="839"/>
    </row>
    <row r="19" spans="1:14" s="838" customFormat="1" ht="30" customHeight="1" x14ac:dyDescent="0.15">
      <c r="A19" s="843" t="s">
        <v>671</v>
      </c>
      <c r="B19" s="844" t="s">
        <v>672</v>
      </c>
      <c r="C19" s="1181" t="s">
        <v>993</v>
      </c>
      <c r="D19" s="837" t="s">
        <v>673</v>
      </c>
      <c r="F19" s="850">
        <v>0</v>
      </c>
      <c r="G19" s="868" t="str">
        <f>IF(AND(ISBLANK(F19),C19="x",$N$8&gt;0),"Attenzione: domanda a risposta obbligatoria",IF(AND(SUM(F13:F17)&gt;0,G5="ok",F19&gt;0),"Attenzione, dato incoerente",IF(ISBLANK(F19),"",IF(ISNUMBER(F19),IF(F19-INT(F19)=0,"","  Errore ! Inserire un numero intero senza decimali"),"  Errore ! Inserire un numero intero senza decimali"))))</f>
        <v/>
      </c>
      <c r="K19" s="846" t="str">
        <f>LEFT(A19,3)</f>
        <v>GEN</v>
      </c>
      <c r="L19" s="846" t="str">
        <f>RIGHT(A19,3)</f>
        <v>195</v>
      </c>
      <c r="M19" s="846" t="str">
        <f>B19</f>
        <v>INT</v>
      </c>
      <c r="N19" s="846">
        <f>IF(ISNUMBER(F19),ROUND(F19,0),"")</f>
        <v>0</v>
      </c>
    </row>
    <row r="20" spans="1:14" s="838" customFormat="1" ht="4.3499999999999996" customHeight="1" x14ac:dyDescent="0.15">
      <c r="A20" s="851"/>
      <c r="B20" s="851"/>
      <c r="D20" s="840"/>
      <c r="E20" s="840"/>
      <c r="F20" s="842"/>
      <c r="G20" s="867"/>
    </row>
    <row r="21" spans="1:14" s="838" customFormat="1" ht="30" customHeight="1" x14ac:dyDescent="0.15">
      <c r="A21" s="1177" t="s">
        <v>674</v>
      </c>
      <c r="B21" s="1177"/>
      <c r="C21" s="1177"/>
      <c r="D21" s="1178" t="s">
        <v>831</v>
      </c>
      <c r="E21" s="1177"/>
      <c r="F21" s="1179"/>
      <c r="G21" s="867"/>
    </row>
    <row r="22" spans="1:14" s="838" customFormat="1" ht="4.3499999999999996" customHeight="1" x14ac:dyDescent="0.15">
      <c r="A22" s="840"/>
      <c r="B22" s="840"/>
      <c r="D22" s="840"/>
      <c r="E22" s="840"/>
      <c r="F22" s="842"/>
      <c r="G22" s="867"/>
    </row>
    <row r="23" spans="1:14" s="838" customFormat="1" ht="30" customHeight="1" x14ac:dyDescent="0.15">
      <c r="A23" s="853" t="s">
        <v>956</v>
      </c>
      <c r="B23" s="881" t="s">
        <v>672</v>
      </c>
      <c r="C23" s="1181" t="s">
        <v>993</v>
      </c>
      <c r="D23" s="855" t="s">
        <v>957</v>
      </c>
      <c r="E23" s="882"/>
      <c r="F23" s="884">
        <v>22848</v>
      </c>
      <c r="G23" s="868" t="str">
        <f>IF(AND(ISBLANK(F23),C23="x",$N$8&gt;0),"Attenzione: domanda a risposta obbligatoria",IF(ISBLANK(F23),"",IF(ISNUMBER(F23),IF(F23-INT(F23)=0,"","  Errore ! Inserire un numero intero senza decimali"),"  Errore ! Inserire un numero intero senza decimali")))</f>
        <v/>
      </c>
      <c r="K23" s="846" t="str">
        <f>LEFT(A23,3)</f>
        <v>LEG</v>
      </c>
      <c r="L23" s="846" t="str">
        <f>RIGHT(A23,3)</f>
        <v>428</v>
      </c>
      <c r="M23" s="846" t="str">
        <f>B23</f>
        <v>INT</v>
      </c>
      <c r="N23" s="846">
        <f>IF(ISNUMBER(F23),ROUND(F23,0),"")</f>
        <v>22848</v>
      </c>
    </row>
    <row r="24" spans="1:14" s="838" customFormat="1" ht="3.75" customHeight="1" x14ac:dyDescent="0.15">
      <c r="A24" s="853"/>
      <c r="B24" s="853"/>
      <c r="D24" s="852"/>
      <c r="E24" s="840"/>
      <c r="F24" s="848"/>
      <c r="G24" s="867"/>
    </row>
    <row r="25" spans="1:14" s="915" customFormat="1" ht="30" customHeight="1" x14ac:dyDescent="0.15">
      <c r="A25" s="1450" t="s">
        <v>1305</v>
      </c>
      <c r="B25" s="1451" t="s">
        <v>672</v>
      </c>
      <c r="C25" s="1452"/>
      <c r="D25" s="1453" t="s">
        <v>1306</v>
      </c>
      <c r="E25" s="882"/>
      <c r="F25" s="884"/>
      <c r="G25" s="868" t="str">
        <f>IF(AND(ISBLANK(F25),C25="x",$N$8&gt;0),"Attenzione: domanda a risposta obbligatoria",IF(ISBLANK(F25),"",IF(ISNUMBER(F25),IF(F25-INT(F25)=0,"","  Errore ! Inserire un numero intero senza decimali"),"  Errore ! Inserire un numero intero senza decimali")))</f>
        <v/>
      </c>
      <c r="K25" s="916" t="str">
        <f>LEFT(A25,3)</f>
        <v>LEG</v>
      </c>
      <c r="L25" s="916" t="str">
        <f>RIGHT(A25,3)</f>
        <v>510</v>
      </c>
      <c r="M25" s="916" t="str">
        <f>B25</f>
        <v>INT</v>
      </c>
      <c r="N25" s="916" t="str">
        <f>IF(ISNUMBER(F25),ROUND(F25,0),"")</f>
        <v/>
      </c>
    </row>
    <row r="26" spans="1:14" s="915" customFormat="1" ht="4.3499999999999996" customHeight="1" x14ac:dyDescent="0.15">
      <c r="A26" s="1193"/>
      <c r="B26" s="1194"/>
      <c r="D26" s="1193"/>
      <c r="E26" s="917"/>
      <c r="F26" s="914"/>
      <c r="G26" s="918"/>
    </row>
    <row r="27" spans="1:14" s="838" customFormat="1" ht="30" customHeight="1" x14ac:dyDescent="0.15">
      <c r="A27" s="853" t="s">
        <v>1143</v>
      </c>
      <c r="B27" s="881" t="s">
        <v>672</v>
      </c>
      <c r="C27" s="899"/>
      <c r="D27" s="855" t="s">
        <v>1147</v>
      </c>
      <c r="E27" s="882"/>
      <c r="F27" s="884"/>
      <c r="G27" s="868" t="str">
        <f>IF(AND(ISBLANK(F27),C27="x",$N$8&gt;0),"Attenzione: domanda a risposta obbligatoria",IF(ISBLANK(F27),"",IF(ISNUMBER(F27),IF(F27-INT(F27)=0,"","  Errore ! Inserire un numero intero senza decimali"),"  Errore ! Inserire un numero intero senza decimali")))</f>
        <v/>
      </c>
      <c r="K27" s="846" t="str">
        <f>LEFT(A27,3)</f>
        <v>LEG</v>
      </c>
      <c r="L27" s="846" t="str">
        <f>RIGHT(A27,3)</f>
        <v>452</v>
      </c>
      <c r="M27" s="846" t="str">
        <f>B27</f>
        <v>INT</v>
      </c>
      <c r="N27" s="846" t="str">
        <f>IF(ISNUMBER(F27),ROUND(F27,0),"")</f>
        <v/>
      </c>
    </row>
    <row r="28" spans="1:14" s="915" customFormat="1" ht="4.3499999999999996" customHeight="1" x14ac:dyDescent="0.15">
      <c r="A28" s="1193"/>
      <c r="B28" s="1194"/>
      <c r="D28" s="1193"/>
      <c r="E28" s="917"/>
      <c r="F28" s="914"/>
      <c r="G28" s="918"/>
    </row>
    <row r="29" spans="1:14" s="838" customFormat="1" ht="30" customHeight="1" x14ac:dyDescent="0.15">
      <c r="A29" s="853" t="s">
        <v>897</v>
      </c>
      <c r="B29" s="881" t="s">
        <v>672</v>
      </c>
      <c r="D29" s="855" t="s">
        <v>1072</v>
      </c>
      <c r="E29" s="882"/>
      <c r="F29" s="884">
        <v>1731</v>
      </c>
      <c r="G29" s="868" t="str">
        <f>IF(AND(ISBLANK(F29),C29="x",$N$8&gt;0),"Attenzione: domanda a risposta obbligatoria",IF(ISBLANK(F29),"",IF(ISNUMBER(F29),IF(F29-INT(F29)=0,"","  Errore ! Inserire un numero intero senza decimali"),"  Errore ! Inserire un numero intero senza decimali")))</f>
        <v/>
      </c>
      <c r="K29" s="846" t="str">
        <f>LEFT(A29,3)</f>
        <v>LEG</v>
      </c>
      <c r="L29" s="846" t="str">
        <f>RIGHT(A29,3)</f>
        <v>398</v>
      </c>
      <c r="M29" s="846" t="str">
        <f>B29</f>
        <v>INT</v>
      </c>
      <c r="N29" s="846">
        <f>IF(ISNUMBER(F29),ROUND(F29,0),"")</f>
        <v>1731</v>
      </c>
    </row>
    <row r="30" spans="1:14" s="838" customFormat="1" ht="4.3499999999999996" customHeight="1" x14ac:dyDescent="0.15">
      <c r="A30" s="853"/>
      <c r="B30" s="853"/>
      <c r="D30" s="852"/>
      <c r="E30" s="840"/>
      <c r="F30" s="848"/>
      <c r="G30" s="867"/>
    </row>
    <row r="31" spans="1:14" s="838" customFormat="1" ht="30" customHeight="1" x14ac:dyDescent="0.15">
      <c r="A31" s="853" t="s">
        <v>843</v>
      </c>
      <c r="B31" s="881" t="s">
        <v>672</v>
      </c>
      <c r="D31" s="855" t="s">
        <v>844</v>
      </c>
      <c r="E31" s="882"/>
      <c r="F31" s="884"/>
      <c r="G31" s="868" t="str">
        <f>IF(AND(ISBLANK(F31),C31="x",$N$8&gt;0),"Attenzione: domanda a risposta obbligatoria",IF(ISBLANK(F31),"",IF(ISNUMBER(F31),IF(F31-INT(F31)=0,"","  Errore ! Inserire un numero intero senza decimali"),"  Errore ! Inserire un numero intero senza decimali")))</f>
        <v/>
      </c>
      <c r="K31" s="846" t="str">
        <f>LEFT(A31,3)</f>
        <v>LEG</v>
      </c>
      <c r="L31" s="846" t="str">
        <f>RIGHT(A31,3)</f>
        <v>362</v>
      </c>
      <c r="M31" s="846" t="str">
        <f>B31</f>
        <v>INT</v>
      </c>
      <c r="N31" s="846" t="str">
        <f>IF(ISNUMBER(F31),ROUND(F31,0),"")</f>
        <v/>
      </c>
    </row>
    <row r="32" spans="1:14" s="838" customFormat="1" ht="4.3499999999999996" customHeight="1" x14ac:dyDescent="0.15">
      <c r="A32" s="853"/>
      <c r="B32" s="881"/>
      <c r="D32" s="855"/>
      <c r="E32" s="882"/>
      <c r="F32" s="1204"/>
      <c r="G32" s="868"/>
      <c r="K32" s="846"/>
      <c r="L32" s="846"/>
      <c r="M32" s="846"/>
      <c r="N32" s="846"/>
    </row>
    <row r="33" spans="1:14" s="838" customFormat="1" ht="30" customHeight="1" x14ac:dyDescent="0.15">
      <c r="A33" s="853" t="s">
        <v>845</v>
      </c>
      <c r="B33" s="881" t="s">
        <v>672</v>
      </c>
      <c r="D33" s="855" t="s">
        <v>846</v>
      </c>
      <c r="E33" s="882"/>
      <c r="F33" s="884"/>
      <c r="G33" s="868" t="str">
        <f>IF(AND(ISBLANK(F33),C33="x",$N$8&gt;0),"Attenzione: domanda a risposta obbligatoria",IF(ISBLANK(F33),"",IF(ISNUMBER(F33),IF(F33-INT(F33)=0,"","  Errore ! Inserire un numero intero senza decimali"),"  Errore ! Inserire un numero intero senza decimali")))</f>
        <v/>
      </c>
      <c r="K33" s="846" t="str">
        <f>LEFT(A33,3)</f>
        <v>LEG</v>
      </c>
      <c r="L33" s="846" t="str">
        <f>RIGHT(A33,3)</f>
        <v>364</v>
      </c>
      <c r="M33" s="846" t="str">
        <f>B33</f>
        <v>INT</v>
      </c>
      <c r="N33" s="846" t="str">
        <f>IF(ISNUMBER(F33),ROUND(F33,0),"")</f>
        <v/>
      </c>
    </row>
    <row r="34" spans="1:14" s="838" customFormat="1" ht="4.3499999999999996" customHeight="1" x14ac:dyDescent="0.15">
      <c r="A34" s="853"/>
      <c r="B34" s="853"/>
      <c r="D34" s="852"/>
      <c r="E34" s="852"/>
      <c r="F34" s="883"/>
      <c r="G34" s="867"/>
    </row>
    <row r="35" spans="1:14" s="838" customFormat="1" ht="30" customHeight="1" x14ac:dyDescent="0.15">
      <c r="A35" s="853" t="s">
        <v>676</v>
      </c>
      <c r="B35" s="881" t="s">
        <v>672</v>
      </c>
      <c r="D35" s="855" t="s">
        <v>832</v>
      </c>
      <c r="F35" s="850"/>
      <c r="G35" s="868" t="str">
        <f>IF(AND(ISBLANK(F35),C35="x",$N$8&gt;0),"Attenzione: domanda a risposta obbligatoria",IF(ISBLANK(F35),"",IF(ISNUMBER(F35),IF(F35-INT(F35)=0,"","  Errore ! Inserire un numero intero senza decimali"),"  Errore ! Inserire un numero intero senza decimali")))</f>
        <v/>
      </c>
      <c r="K35" s="846" t="str">
        <f>LEFT(A35,3)</f>
        <v>LEG</v>
      </c>
      <c r="L35" s="846" t="str">
        <f>RIGHT(A35,3)</f>
        <v>265</v>
      </c>
      <c r="M35" s="846" t="str">
        <f>B35</f>
        <v>INT</v>
      </c>
      <c r="N35" s="846" t="str">
        <f>IF(ISNUMBER(F35),ROUND(F35,0),"")</f>
        <v/>
      </c>
    </row>
    <row r="36" spans="1:14" s="838" customFormat="1" ht="4.3499999999999996" customHeight="1" x14ac:dyDescent="0.15">
      <c r="A36" s="851"/>
      <c r="B36" s="847"/>
      <c r="D36" s="840"/>
      <c r="E36" s="840"/>
      <c r="F36" s="842"/>
      <c r="G36" s="867"/>
      <c r="I36" s="1180"/>
      <c r="J36" s="839"/>
    </row>
    <row r="37" spans="1:14" s="838" customFormat="1" ht="30" customHeight="1" x14ac:dyDescent="0.15">
      <c r="A37" s="1454" t="s">
        <v>1307</v>
      </c>
      <c r="B37" s="1454"/>
      <c r="C37" s="1454"/>
      <c r="D37" s="1455" t="s">
        <v>1308</v>
      </c>
      <c r="E37" s="1454"/>
      <c r="F37" s="1179"/>
      <c r="G37" s="867"/>
    </row>
    <row r="38" spans="1:14" s="838" customFormat="1" ht="4.3499999999999996" customHeight="1" x14ac:dyDescent="0.15">
      <c r="A38" s="1456"/>
      <c r="B38" s="1456"/>
      <c r="C38" s="1457"/>
      <c r="D38" s="1456"/>
      <c r="E38" s="1456"/>
      <c r="F38" s="842"/>
      <c r="G38" s="867"/>
    </row>
    <row r="39" spans="1:14" s="838" customFormat="1" ht="30" customHeight="1" x14ac:dyDescent="0.15">
      <c r="A39" s="1458" t="s">
        <v>1316</v>
      </c>
      <c r="B39" s="1459" t="s">
        <v>675</v>
      </c>
      <c r="C39" s="1457"/>
      <c r="D39" s="1460" t="s">
        <v>1317</v>
      </c>
      <c r="E39" s="1457"/>
      <c r="F39" s="1182"/>
      <c r="G39" s="1183" t="str">
        <f>IF(AND(ISBLANK(F39),C39="x",$N$8&gt;0),"Attenzione: domanda a risposta obbligatoria",IF(ISBLANK(F39),"",IF(ISNUMBER(F39),IF(F39-ROUND(F39,4)=0,"","  Errore ! Inserire una % con al massimo due valori decimali"),"  Errore ! Inserire una % con al massimo due valori decimali")))</f>
        <v/>
      </c>
      <c r="K39" s="846" t="str">
        <f>LEFT(A47,3)</f>
        <v>ORG</v>
      </c>
      <c r="L39" s="846" t="str">
        <f>RIGHT(A39,3)</f>
        <v>512</v>
      </c>
      <c r="M39" s="846" t="str">
        <f>B39</f>
        <v>PERC</v>
      </c>
      <c r="N39" s="846" t="str">
        <f>IF(ISNUMBER(F39),ROUND(F39,4)*100,"")</f>
        <v/>
      </c>
    </row>
    <row r="40" spans="1:14" s="838" customFormat="1" ht="4.3499999999999996" customHeight="1" x14ac:dyDescent="0.15">
      <c r="A40" s="1461"/>
      <c r="B40" s="1461"/>
      <c r="C40" s="1457"/>
      <c r="D40" s="1456"/>
      <c r="E40" s="1456"/>
      <c r="F40" s="848"/>
      <c r="G40" s="867"/>
    </row>
    <row r="41" spans="1:14" s="838" customFormat="1" ht="30" customHeight="1" x14ac:dyDescent="0.15">
      <c r="A41" s="1458" t="s">
        <v>1369</v>
      </c>
      <c r="B41" s="1459" t="s">
        <v>675</v>
      </c>
      <c r="C41" s="1457"/>
      <c r="D41" s="1460" t="s">
        <v>1370</v>
      </c>
      <c r="E41" s="1457"/>
      <c r="F41" s="1182"/>
      <c r="G41" s="1183" t="str">
        <f>IF(AND(ISBLANK(F41),C41="x",$N$8&gt;0),"Attenzione: domanda a risposta obbligatoria",IF(ISBLANK(F41),"",IF(ISNUMBER(F41),IF(F41-ROUND(F41,4)=0,"","  Errore ! Inserire una % con al massimo due valori decimali"),"  Errore ! Inserire una % con al massimo due valori decimali")))</f>
        <v/>
      </c>
      <c r="K41" s="846" t="str">
        <f>LEFT(A49,3)</f>
        <v>ORG</v>
      </c>
      <c r="L41" s="846" t="str">
        <f>RIGHT(A41,3)</f>
        <v>514</v>
      </c>
      <c r="M41" s="846" t="str">
        <f>B41</f>
        <v>PERC</v>
      </c>
      <c r="N41" s="846" t="str">
        <f>IF(ISNUMBER(F41),ROUND(F41,4)*100,"")</f>
        <v/>
      </c>
    </row>
    <row r="42" spans="1:14" s="838" customFormat="1" ht="4.3499999999999996" customHeight="1" x14ac:dyDescent="0.15">
      <c r="A42" s="1461"/>
      <c r="B42" s="1461"/>
      <c r="C42" s="1457"/>
      <c r="D42" s="1456"/>
      <c r="E42" s="1456"/>
      <c r="F42" s="848"/>
      <c r="G42" s="867"/>
    </row>
    <row r="43" spans="1:14" s="838" customFormat="1" ht="30" customHeight="1" x14ac:dyDescent="0.15">
      <c r="A43" s="1458" t="s">
        <v>1309</v>
      </c>
      <c r="B43" s="1459" t="s">
        <v>672</v>
      </c>
      <c r="C43" s="1457"/>
      <c r="D43" s="1460" t="s">
        <v>1357</v>
      </c>
      <c r="E43" s="1457"/>
      <c r="F43" s="850"/>
      <c r="G43" s="868" t="str">
        <f>IF(AND(ISBLANK(F43),C43="x",$N$8&gt;0),"Attenzione: domanda a risposta obbligatoria",IF(ISBLANK(F43),"",IF(ISNUMBER(F43),IF(F43-INT(F43)=0,"","  Errore ! Inserire un numero intero senza decimali"),"  Errore ! Inserire un numero intero senza decimali")))</f>
        <v/>
      </c>
      <c r="K43" s="846" t="str">
        <f>LEFT(A45,3)</f>
        <v>A33</v>
      </c>
      <c r="L43" s="846" t="str">
        <f>RIGHT(A43,3)</f>
        <v>511</v>
      </c>
      <c r="M43" s="846" t="str">
        <f>B43</f>
        <v>INT</v>
      </c>
      <c r="N43" s="846" t="str">
        <f>IF(ISNUMBER(F43),ROUND(F43,0),"")</f>
        <v/>
      </c>
    </row>
    <row r="44" spans="1:14" s="838" customFormat="1" ht="4.3499999999999996" customHeight="1" x14ac:dyDescent="0.15">
      <c r="A44" s="1461"/>
      <c r="B44" s="1461"/>
      <c r="C44" s="1457"/>
      <c r="D44" s="1456"/>
      <c r="E44" s="1456"/>
      <c r="F44" s="848"/>
      <c r="G44" s="867"/>
    </row>
    <row r="45" spans="1:14" s="838" customFormat="1" ht="30" customHeight="1" x14ac:dyDescent="0.15">
      <c r="A45" s="1458" t="s">
        <v>1318</v>
      </c>
      <c r="B45" s="1459" t="s">
        <v>672</v>
      </c>
      <c r="C45" s="1457"/>
      <c r="D45" s="1460" t="s">
        <v>1356</v>
      </c>
      <c r="E45" s="1457"/>
      <c r="F45" s="850"/>
      <c r="G45" s="868" t="str">
        <f>IF(AND(ISBLANK(F45),C45="x",$N$8&gt;0),"Attenzione: domanda a risposta obbligatoria",IF(ISBLANK(F45),"",IF(ISNUMBER(F45),IF(F45-INT(F45)=0,"","  Errore ! Inserire un numero intero senza decimali"),"  Errore ! Inserire un numero intero senza decimali")))</f>
        <v/>
      </c>
      <c r="K45" s="846" t="str">
        <f>LEFT(A51,3)</f>
        <v>ORG</v>
      </c>
      <c r="L45" s="846" t="str">
        <f>RIGHT(A45,3)</f>
        <v>513</v>
      </c>
      <c r="M45" s="846" t="str">
        <f>B45</f>
        <v>INT</v>
      </c>
      <c r="N45" s="846" t="str">
        <f>IF(ISNUMBER(F45),ROUND(F45,0),"")</f>
        <v/>
      </c>
    </row>
    <row r="46" spans="1:14" s="838" customFormat="1" ht="4.3499999999999996" customHeight="1" x14ac:dyDescent="0.15">
      <c r="A46" s="1461"/>
      <c r="B46" s="1461"/>
      <c r="C46" s="1457"/>
      <c r="D46" s="1456"/>
      <c r="E46" s="1456"/>
      <c r="F46" s="848"/>
      <c r="G46" s="867"/>
    </row>
    <row r="47" spans="1:14" s="838" customFormat="1" ht="30" customHeight="1" x14ac:dyDescent="0.15">
      <c r="A47" s="1177" t="s">
        <v>677</v>
      </c>
      <c r="B47" s="1177"/>
      <c r="C47" s="1177"/>
      <c r="D47" s="1178" t="s">
        <v>678</v>
      </c>
      <c r="E47" s="1177"/>
      <c r="F47" s="1179"/>
      <c r="G47" s="867"/>
    </row>
    <row r="48" spans="1:14" s="838" customFormat="1" ht="4.3499999999999996" customHeight="1" x14ac:dyDescent="0.15">
      <c r="A48" s="840"/>
      <c r="B48" s="840"/>
      <c r="D48" s="840"/>
      <c r="E48" s="840"/>
      <c r="F48" s="842"/>
      <c r="G48" s="867"/>
    </row>
    <row r="49" spans="1:14" s="838" customFormat="1" ht="30" customHeight="1" x14ac:dyDescent="0.15">
      <c r="A49" s="1462" t="s">
        <v>1319</v>
      </c>
      <c r="B49" s="1463" t="s">
        <v>672</v>
      </c>
      <c r="C49" s="1464"/>
      <c r="D49" s="1465" t="s">
        <v>1371</v>
      </c>
      <c r="F49" s="850">
        <v>1</v>
      </c>
      <c r="G49" s="868" t="str">
        <f>IF(AND(ISBLANK(F49),C49="x",$N$8&gt;0),"Attenzione: domanda a risposta obbligatoria",IF(ISBLANK(F49),"",IF(ISNUMBER(F49),IF(F49-INT(F49)=0,"","  Errore ! Inserire un numero intero senza decimali"),"  Errore ! Inserire un numero intero senza decimali")))</f>
        <v/>
      </c>
      <c r="K49" s="846" t="str">
        <f>LEFT(A49,3)</f>
        <v>ORG</v>
      </c>
      <c r="L49" s="846" t="str">
        <f>RIGHT(A49,3)</f>
        <v>486</v>
      </c>
      <c r="M49" s="846" t="str">
        <f>B49</f>
        <v>INT</v>
      </c>
      <c r="N49" s="846">
        <f>IF(ISNUMBER(F49),ROUND(F49,0),"")</f>
        <v>1</v>
      </c>
    </row>
    <row r="50" spans="1:14" s="838" customFormat="1" ht="4.3499999999999996" customHeight="1" x14ac:dyDescent="0.15">
      <c r="A50" s="854"/>
      <c r="B50" s="854"/>
      <c r="C50" s="882"/>
      <c r="D50" s="852"/>
      <c r="E50" s="840"/>
      <c r="F50" s="848"/>
      <c r="G50" s="867"/>
    </row>
    <row r="51" spans="1:14" s="838" customFormat="1" ht="30" customHeight="1" x14ac:dyDescent="0.15">
      <c r="A51" s="853" t="s">
        <v>691</v>
      </c>
      <c r="B51" s="881" t="s">
        <v>672</v>
      </c>
      <c r="C51" s="882"/>
      <c r="D51" s="855" t="s">
        <v>1372</v>
      </c>
      <c r="F51" s="850">
        <v>11354</v>
      </c>
      <c r="G51" s="868" t="str">
        <f>IF(AND(ISBLANK(F51),C51="x",$N$8&gt;0),"Attenzione: domanda a risposta obbligatoria",IF(ISBLANK(F51),"",IF(ISNUMBER(F51),IF(F51-INT(F51)=0,"","  Errore ! Inserire un numero intero senza decimali"),"  Errore ! Inserire un numero intero senza decimali")))</f>
        <v/>
      </c>
      <c r="K51" s="846" t="str">
        <f>LEFT(A53,3)</f>
        <v>ORG</v>
      </c>
      <c r="L51" s="846" t="str">
        <f>RIGHT(A51,3)</f>
        <v>136</v>
      </c>
      <c r="M51" s="846" t="str">
        <f>B53</f>
        <v>INT</v>
      </c>
      <c r="N51" s="846">
        <f>IF(ISNUMBER(F51),ROUND(F51,0),"")</f>
        <v>11354</v>
      </c>
    </row>
    <row r="52" spans="1:14" s="838" customFormat="1" ht="4.3499999999999996" customHeight="1" x14ac:dyDescent="0.15">
      <c r="A52" s="853"/>
      <c r="B52" s="853"/>
      <c r="C52" s="882"/>
      <c r="D52" s="852"/>
      <c r="E52" s="840"/>
      <c r="F52" s="848"/>
      <c r="G52" s="867"/>
    </row>
    <row r="53" spans="1:14" s="838" customFormat="1" ht="30" customHeight="1" x14ac:dyDescent="0.15">
      <c r="A53" s="1462" t="s">
        <v>1320</v>
      </c>
      <c r="B53" s="1451" t="s">
        <v>672</v>
      </c>
      <c r="C53" s="1466"/>
      <c r="D53" s="1453" t="s">
        <v>1373</v>
      </c>
      <c r="F53" s="850"/>
      <c r="G53" s="868" t="str">
        <f>IF(AND(ISBLANK(F53),C53="x",$N$8&gt;0),"Attenzione: domanda a risposta obbligatoria",IF(ISBLANK(F53),"",IF(ISNUMBER(F53),IF(F53-INT(F53)=0,"","  Errore ! Inserire un numero intero senza decimali"),"  Errore ! Inserire un numero intero senza decimali")))</f>
        <v/>
      </c>
      <c r="K53" s="846" t="str">
        <f>LEFT(A61,3)</f>
        <v>ORG</v>
      </c>
      <c r="L53" s="846" t="str">
        <f>RIGHT(A53,3)</f>
        <v>487</v>
      </c>
      <c r="M53" s="846" t="str">
        <f>B61</f>
        <v>INT</v>
      </c>
      <c r="N53" s="846" t="str">
        <f>IF(ISNUMBER(F53),ROUND(F53,0),"")</f>
        <v/>
      </c>
    </row>
    <row r="54" spans="1:14" s="838" customFormat="1" ht="4.3499999999999996" customHeight="1" x14ac:dyDescent="0.15">
      <c r="A54" s="853"/>
      <c r="B54" s="853"/>
      <c r="C54" s="882"/>
      <c r="D54" s="852"/>
      <c r="E54" s="840"/>
      <c r="F54" s="848"/>
      <c r="G54" s="867"/>
    </row>
    <row r="55" spans="1:14" s="838" customFormat="1" ht="30" customHeight="1" x14ac:dyDescent="0.15">
      <c r="A55" s="853" t="s">
        <v>692</v>
      </c>
      <c r="B55" s="881" t="s">
        <v>672</v>
      </c>
      <c r="C55" s="882"/>
      <c r="D55" s="855" t="s">
        <v>1374</v>
      </c>
      <c r="F55" s="850"/>
      <c r="G55" s="868" t="str">
        <f>IF(AND(ISBLANK(F55),C55="x",$N$8&gt;0),"Attenzione: domanda a risposta obbligatoria",IF(ISBLANK(F55),"",IF(ISNUMBER(F55),IF(F55-INT(F55)=0,"","  Errore ! Inserire un numero intero senza decimali"),"  Errore ! Inserire un numero intero senza decimali")))</f>
        <v/>
      </c>
      <c r="K55" s="846" t="str">
        <f>LEFT(A57,3)</f>
        <v>ORG</v>
      </c>
      <c r="L55" s="846" t="str">
        <f>RIGHT(A55,3)</f>
        <v>179</v>
      </c>
      <c r="M55" s="846" t="str">
        <f>B57</f>
        <v>INT</v>
      </c>
      <c r="N55" s="846" t="str">
        <f>IF(ISNUMBER(F55),ROUND(F55,0),"")</f>
        <v/>
      </c>
    </row>
    <row r="56" spans="1:14" s="838" customFormat="1" ht="4.3499999999999996" customHeight="1" x14ac:dyDescent="0.15">
      <c r="A56" s="853"/>
      <c r="B56" s="853"/>
      <c r="C56" s="882"/>
      <c r="D56" s="852"/>
      <c r="E56" s="840"/>
      <c r="F56" s="848"/>
      <c r="G56" s="867"/>
    </row>
    <row r="57" spans="1:14" s="838" customFormat="1" ht="30" customHeight="1" x14ac:dyDescent="0.15">
      <c r="A57" s="1462" t="s">
        <v>1321</v>
      </c>
      <c r="B57" s="1451" t="s">
        <v>672</v>
      </c>
      <c r="C57" s="1466"/>
      <c r="D57" s="1453" t="s">
        <v>1375</v>
      </c>
      <c r="F57" s="850"/>
      <c r="G57" s="868" t="str">
        <f>IF(AND(ISBLANK(F57),C57="x",$N$8&gt;0),"Attenzione: domanda a risposta obbligatoria",IF(ISBLANK(F57),"",IF(ISNUMBER(F57),IF(F57-INT(F57)=0,"","  Errore ! Inserire un numero intero senza decimali"),"  Errore ! Inserire un numero intero senza decimali")))</f>
        <v/>
      </c>
      <c r="K57" s="846" t="str">
        <f>LEFT(A51,3)</f>
        <v>ORG</v>
      </c>
      <c r="L57" s="846" t="str">
        <f>RIGHT(A57,3)</f>
        <v>488</v>
      </c>
      <c r="M57" s="846" t="str">
        <f>B51</f>
        <v>INT</v>
      </c>
      <c r="N57" s="846" t="str">
        <f>IF(ISNUMBER(F57),ROUND(F57,0),"")</f>
        <v/>
      </c>
    </row>
    <row r="58" spans="1:14" s="838" customFormat="1" ht="4.3499999999999996" customHeight="1" x14ac:dyDescent="0.15">
      <c r="A58" s="853"/>
      <c r="B58" s="853"/>
      <c r="C58" s="882"/>
      <c r="D58" s="852"/>
      <c r="E58" s="840"/>
      <c r="F58" s="848"/>
      <c r="G58" s="867"/>
    </row>
    <row r="59" spans="1:14" s="838" customFormat="1" ht="30" customHeight="1" x14ac:dyDescent="0.15">
      <c r="A59" s="853" t="s">
        <v>693</v>
      </c>
      <c r="B59" s="881" t="s">
        <v>672</v>
      </c>
      <c r="C59" s="882"/>
      <c r="D59" s="855" t="s">
        <v>1376</v>
      </c>
      <c r="F59" s="850"/>
      <c r="G59" s="868" t="str">
        <f>IF(AND(ISBLANK(F59),C59="x",$N$8&gt;0),"Attenzione: domanda a risposta obbligatoria",IF(ISBLANK(F59),"",IF(ISNUMBER(F59),IF(F59-INT(F59)=0,"","  Errore ! Inserire un numero intero senza decimali"),"  Errore ! Inserire un numero intero senza decimali")))</f>
        <v/>
      </c>
      <c r="K59" s="846" t="str">
        <f>LEFT(A55,3)</f>
        <v>ORG</v>
      </c>
      <c r="L59" s="846" t="str">
        <f>RIGHT(A59,3)</f>
        <v>161</v>
      </c>
      <c r="M59" s="846" t="str">
        <f>B55</f>
        <v>INT</v>
      </c>
      <c r="N59" s="846" t="str">
        <f>IF(ISNUMBER(F59),ROUND(F59,0),"")</f>
        <v/>
      </c>
    </row>
    <row r="60" spans="1:14" s="838" customFormat="1" ht="4.3499999999999996" customHeight="1" x14ac:dyDescent="0.15">
      <c r="A60" s="853"/>
      <c r="B60" s="853"/>
      <c r="C60" s="882"/>
      <c r="D60" s="852"/>
      <c r="E60" s="840"/>
      <c r="F60" s="848"/>
      <c r="G60" s="867"/>
    </row>
    <row r="61" spans="1:14" s="838" customFormat="1" ht="30" customHeight="1" x14ac:dyDescent="0.15">
      <c r="A61" s="1462" t="s">
        <v>1322</v>
      </c>
      <c r="B61" s="1451" t="s">
        <v>672</v>
      </c>
      <c r="C61" s="1466"/>
      <c r="D61" s="1453" t="s">
        <v>1323</v>
      </c>
      <c r="F61" s="850"/>
      <c r="G61" s="868" t="str">
        <f>IF(AND(ISBLANK(F61),C61="x",$N$8&gt;0),"Attenzione: domanda a risposta obbligatoria",IF(ISBLANK(F61),"",IF(ISNUMBER(F61),IF(F61-INT(F61)=0,"","  Errore ! Inserire un numero intero senza decimali"),"  Errore ! Inserire un numero intero senza decimali")))</f>
        <v/>
      </c>
      <c r="K61" s="846" t="str">
        <f>LEFT(A59,3)</f>
        <v>ORG</v>
      </c>
      <c r="L61" s="846" t="str">
        <f>RIGHT(A61,3)</f>
        <v>489</v>
      </c>
      <c r="M61" s="846" t="str">
        <f>B59</f>
        <v>INT</v>
      </c>
      <c r="N61" s="846" t="str">
        <f>IF(ISNUMBER(F61),ROUND(F61,0),"")</f>
        <v/>
      </c>
    </row>
    <row r="62" spans="1:14" s="838" customFormat="1" ht="4.3499999999999996" customHeight="1" x14ac:dyDescent="0.15">
      <c r="A62" s="853"/>
      <c r="B62" s="853"/>
      <c r="C62" s="882"/>
      <c r="D62" s="852"/>
      <c r="E62" s="840"/>
      <c r="F62" s="848"/>
      <c r="G62" s="867"/>
    </row>
    <row r="63" spans="1:14" s="838" customFormat="1" ht="30" customHeight="1" x14ac:dyDescent="0.15">
      <c r="A63" s="1214" t="s">
        <v>1324</v>
      </c>
      <c r="B63" s="881" t="s">
        <v>672</v>
      </c>
      <c r="C63" s="882"/>
      <c r="D63" s="855" t="s">
        <v>1377</v>
      </c>
      <c r="F63" s="850"/>
      <c r="G63" s="868" t="str">
        <f>IF(AND(ISBLANK(F63),C63="x",$N$8&gt;0),"Attenzione: domanda a risposta obbligatoria",IF(ISBLANK(F63),"",IF(ISNUMBER(F63),IF(F63-INT(F63)=0,"","  Errore ! Inserire un numero intero senza decimali"),"  Errore ! Inserire un numero intero senza decimali")))</f>
        <v/>
      </c>
      <c r="K63" s="846" t="str">
        <f>LEFT(A63,3)</f>
        <v>ORG</v>
      </c>
      <c r="L63" s="846" t="str">
        <f>RIGHT(A63,3)</f>
        <v>490</v>
      </c>
      <c r="M63" s="846" t="str">
        <f>B63</f>
        <v>INT</v>
      </c>
      <c r="N63" s="846" t="str">
        <f>IF(ISNUMBER(F63),ROUND(F63,0),"")</f>
        <v/>
      </c>
    </row>
    <row r="64" spans="1:14" s="838" customFormat="1" ht="4.3499999999999996" customHeight="1" x14ac:dyDescent="0.15">
      <c r="A64" s="853"/>
      <c r="B64" s="853"/>
      <c r="C64" s="882"/>
      <c r="D64" s="852"/>
      <c r="E64" s="840"/>
      <c r="F64" s="848"/>
      <c r="G64" s="867"/>
    </row>
    <row r="65" spans="1:14" s="838" customFormat="1" ht="30" customHeight="1" x14ac:dyDescent="0.15">
      <c r="A65" s="853" t="s">
        <v>847</v>
      </c>
      <c r="B65" s="881" t="s">
        <v>672</v>
      </c>
      <c r="C65" s="882"/>
      <c r="D65" s="855" t="s">
        <v>1378</v>
      </c>
      <c r="E65" s="882"/>
      <c r="F65" s="884"/>
      <c r="G65" s="868" t="str">
        <f>IF(AND(ISBLANK(F65),C65="x",$N$8&gt;0),"Attenzione: domanda a risposta obbligatoria",IF(ISBLANK(F65),"",IF(ISNUMBER(F65),IF(F65-INT(F65)=0,"","  Errore ! Inserire un numero intero senza decimali"),"  Errore ! Inserire un numero intero senza decimali")))</f>
        <v/>
      </c>
      <c r="K65" s="846" t="str">
        <f>LEFT(A65,3)</f>
        <v>ORG</v>
      </c>
      <c r="L65" s="846" t="str">
        <f>RIGHT(A65,3)</f>
        <v>366</v>
      </c>
      <c r="M65" s="846" t="str">
        <f>B65</f>
        <v>INT</v>
      </c>
      <c r="N65" s="846" t="str">
        <f>IF(ISNUMBER(F65),ROUND(F65,0),"")</f>
        <v/>
      </c>
    </row>
    <row r="66" spans="1:14" s="838" customFormat="1" ht="4.3499999999999996" customHeight="1" x14ac:dyDescent="0.15">
      <c r="A66" s="843"/>
      <c r="B66" s="843"/>
      <c r="D66" s="840"/>
      <c r="E66" s="840"/>
      <c r="F66" s="848"/>
      <c r="G66" s="867"/>
    </row>
    <row r="67" spans="1:14" s="838" customFormat="1" ht="30" customHeight="1" x14ac:dyDescent="0.15">
      <c r="A67" s="1177" t="s">
        <v>712</v>
      </c>
      <c r="B67" s="1177"/>
      <c r="C67" s="1177"/>
      <c r="D67" s="1178" t="s">
        <v>1325</v>
      </c>
      <c r="E67" s="1177"/>
      <c r="F67" s="1179"/>
      <c r="G67" s="868"/>
    </row>
    <row r="68" spans="1:14" s="838" customFormat="1" ht="4.3499999999999996" customHeight="1" x14ac:dyDescent="0.15">
      <c r="A68" s="840"/>
      <c r="B68" s="840"/>
      <c r="D68" s="840"/>
      <c r="E68" s="840"/>
      <c r="F68" s="842"/>
      <c r="G68" s="867"/>
    </row>
    <row r="69" spans="1:14" s="838" customFormat="1" ht="30" customHeight="1" x14ac:dyDescent="0.15">
      <c r="A69" s="853" t="s">
        <v>1326</v>
      </c>
      <c r="B69" s="881" t="s">
        <v>672</v>
      </c>
      <c r="C69" s="882"/>
      <c r="D69" s="855" t="s">
        <v>1327</v>
      </c>
      <c r="F69" s="850"/>
      <c r="G69" s="868" t="str">
        <f>IF(AND(ISBLANK(F69),C69="x",$N$8&gt;0),"Attenzione: domanda a risposta obbligatoria",IF(ISBLANK(F69),"",IF(ISNUMBER(F69),IF(F69-INT(F69)=0,"","  Errore ! Inserire un numero intero senza decimali"),"  Errore ! Inserire un numero intero senza decimali")))</f>
        <v/>
      </c>
      <c r="K69" s="846" t="str">
        <f>LEFT(A69,3)</f>
        <v>PEO</v>
      </c>
      <c r="L69" s="846" t="str">
        <f>RIGHT(A69,3)</f>
        <v>484</v>
      </c>
      <c r="M69" s="846" t="str">
        <f>B69</f>
        <v>INT</v>
      </c>
      <c r="N69" s="846" t="str">
        <f>IF(ISNUMBER(F69),ROUND(F69,0),"")</f>
        <v/>
      </c>
    </row>
    <row r="70" spans="1:14" s="838" customFormat="1" ht="4.3499999999999996" customHeight="1" x14ac:dyDescent="0.15">
      <c r="A70" s="853"/>
      <c r="B70" s="853"/>
      <c r="C70" s="882"/>
      <c r="D70" s="852"/>
      <c r="E70" s="840"/>
      <c r="F70" s="848"/>
      <c r="G70" s="867"/>
    </row>
    <row r="71" spans="1:14" s="838" customFormat="1" ht="30" customHeight="1" x14ac:dyDescent="0.15">
      <c r="A71" s="853" t="s">
        <v>1328</v>
      </c>
      <c r="B71" s="881" t="s">
        <v>672</v>
      </c>
      <c r="C71" s="882"/>
      <c r="D71" s="1411" t="s">
        <v>1329</v>
      </c>
      <c r="F71" s="850"/>
      <c r="G71" s="868" t="str">
        <f>IF(AND(ISBLANK(F71),C71="x",$N$8&gt;0),"Attenzione: domanda a risposta obbligatoria",IF(ISBLANK(F71),"",IF(ISNUMBER(F71),IF(F71-INT(F71)=0,"","  Errore ! Inserire un numero intero senza decimali"),"  Errore ! Inserire un numero intero senza decimali")))</f>
        <v/>
      </c>
      <c r="K71" s="846" t="str">
        <f>LEFT(A71,3)</f>
        <v>PEO</v>
      </c>
      <c r="L71" s="846" t="str">
        <f>RIGHT(A71,3)</f>
        <v>483</v>
      </c>
      <c r="M71" s="846" t="str">
        <f>B71</f>
        <v>INT</v>
      </c>
      <c r="N71" s="846" t="str">
        <f>IF(ISNUMBER(F71),ROUND(F71,0),"")</f>
        <v/>
      </c>
    </row>
    <row r="72" spans="1:14" s="838" customFormat="1" ht="4.3499999999999996" customHeight="1" x14ac:dyDescent="0.15">
      <c r="A72" s="843"/>
      <c r="B72" s="843"/>
      <c r="D72" s="840"/>
      <c r="E72" s="840"/>
      <c r="F72" s="848"/>
      <c r="G72" s="867"/>
    </row>
    <row r="73" spans="1:14" s="838" customFormat="1" ht="30" customHeight="1" x14ac:dyDescent="0.15">
      <c r="A73" s="843" t="s">
        <v>713</v>
      </c>
      <c r="B73" s="844" t="s">
        <v>672</v>
      </c>
      <c r="D73" s="1411" t="s">
        <v>1330</v>
      </c>
      <c r="F73" s="850"/>
      <c r="G73" s="868" t="str">
        <f>IF(AND(ISBLANK(F73),C73="x",$N$8&gt;0),"Attenzione: domanda a risposta obbligatoria",IF(ISBLANK(F73),"",IF(ISNUMBER(F73),IF(F73-INT(F73)=0,"","  Errore ! Inserire un numero intero senza decimali"),"  Errore ! Inserire un numero intero senza decimali")))</f>
        <v/>
      </c>
      <c r="K73" s="846" t="str">
        <f>LEFT(A73,3)</f>
        <v>PEO</v>
      </c>
      <c r="L73" s="846" t="str">
        <f>RIGHT(A73,3)</f>
        <v>188</v>
      </c>
      <c r="M73" s="846" t="str">
        <f>B73</f>
        <v>INT</v>
      </c>
      <c r="N73" s="846" t="str">
        <f>IF(ISNUMBER(F73),ROUND(F73,0),"")</f>
        <v/>
      </c>
    </row>
    <row r="74" spans="1:14" s="838" customFormat="1" ht="4.3499999999999996" customHeight="1" x14ac:dyDescent="0.15">
      <c r="A74" s="843"/>
      <c r="B74" s="843"/>
      <c r="D74" s="840"/>
      <c r="E74" s="840"/>
      <c r="F74" s="848"/>
      <c r="G74" s="867"/>
    </row>
    <row r="75" spans="1:14" s="838" customFormat="1" ht="33" x14ac:dyDescent="0.15">
      <c r="A75" s="843" t="s">
        <v>1165</v>
      </c>
      <c r="B75" s="844" t="s">
        <v>669</v>
      </c>
      <c r="D75" s="1399" t="s">
        <v>1379</v>
      </c>
      <c r="F75" s="845"/>
      <c r="G75" s="868" t="str">
        <f>IF(AND(ISBLANK(F75),C75="x",$N$8&gt;0),"Attenzione: domanda a risposta obbligatoria",IF(ISBLANK(F75),"",IF(AND(LEN(F75)=1,OR(UPPER(F75)="N",UPPER(F75)="S")),"",IF(ISBLANK(F75),"","  Errore ! Inserire S o N"))))</f>
        <v/>
      </c>
      <c r="K75" s="846" t="str">
        <f>LEFT(A75,3)</f>
        <v>PEO</v>
      </c>
      <c r="L75" s="846" t="str">
        <f>RIGHT(A75,3)</f>
        <v>119</v>
      </c>
      <c r="M75" s="846" t="str">
        <f>B75</f>
        <v>FLAG</v>
      </c>
      <c r="N75" s="846" t="str">
        <f>IF(AND(LEN(F75)=1,OR(UPPER(F75)="N",UPPER(F75)="S")),UPPER(F75),"")</f>
        <v/>
      </c>
    </row>
    <row r="76" spans="1:14" s="838" customFormat="1" ht="4.3499999999999996" customHeight="1" x14ac:dyDescent="0.15">
      <c r="A76" s="843"/>
      <c r="B76" s="843"/>
      <c r="D76" s="840"/>
      <c r="E76" s="840"/>
      <c r="F76" s="848"/>
      <c r="G76" s="867"/>
    </row>
    <row r="77" spans="1:14" s="899" customFormat="1" ht="30" customHeight="1" x14ac:dyDescent="0.15">
      <c r="A77" s="1303" t="s">
        <v>1164</v>
      </c>
      <c r="B77" s="1304" t="s">
        <v>669</v>
      </c>
      <c r="C77" s="1305"/>
      <c r="D77" s="1217" t="s">
        <v>1331</v>
      </c>
      <c r="F77" s="900"/>
      <c r="G77" s="868" t="str">
        <f>IF(AND(ISBLANK(F77),C77="x",$N$8&gt;0),"Attenzione: domanda a risposta obbligatoria",IF(ISBLANK(F77),"",IF(AND(LEN(F77)=1,OR(UPPER(F77)="N",UPPER(F77)="S")),"",IF(ISBLANK(F77),"","  Errore ! Inserire S o N"))))</f>
        <v/>
      </c>
      <c r="K77" s="898" t="str">
        <f>LEFT(A77,3)</f>
        <v>PEO</v>
      </c>
      <c r="L77" s="898" t="str">
        <f>RIGHT(A77,3)</f>
        <v>473</v>
      </c>
      <c r="M77" s="898" t="str">
        <f>B77</f>
        <v>FLAG</v>
      </c>
      <c r="N77" s="1205" t="str">
        <f>IF(AND(LEN(F77)=1,OR(UPPER(F77)="N",UPPER(F77)="S")),UPPER(F77),"")</f>
        <v/>
      </c>
    </row>
    <row r="78" spans="1:14" s="838" customFormat="1" ht="4.3499999999999996" customHeight="1" x14ac:dyDescent="0.15">
      <c r="A78" s="843"/>
      <c r="B78" s="843"/>
      <c r="D78" s="840"/>
      <c r="E78" s="840"/>
      <c r="F78" s="848"/>
      <c r="G78" s="867"/>
    </row>
    <row r="79" spans="1:14" s="838" customFormat="1" ht="30" customHeight="1" x14ac:dyDescent="0.15">
      <c r="A79" s="843" t="s">
        <v>714</v>
      </c>
      <c r="B79" s="844" t="s">
        <v>672</v>
      </c>
      <c r="D79" s="1411" t="s">
        <v>1332</v>
      </c>
      <c r="F79" s="850"/>
      <c r="G79" s="868" t="str">
        <f>IF(AND(ISBLANK(F79),C79="x",$N$8&gt;0),"Attenzione: domanda a risposta obbligatoria",IF(ISBLANK(F79),"",IF(ISNUMBER(F79),IF(F79-INT(F79)=0,"","  Errore ! Inserire un numero intero senza decimali"),"  Errore ! Inserire un numero intero senza decimali")))</f>
        <v/>
      </c>
      <c r="K79" s="846" t="str">
        <f>LEFT(A79,3)</f>
        <v>PEO</v>
      </c>
      <c r="L79" s="846" t="str">
        <f>RIGHT(A79,3)</f>
        <v>133</v>
      </c>
      <c r="M79" s="846" t="str">
        <f>B79</f>
        <v>INT</v>
      </c>
      <c r="N79" s="846" t="str">
        <f>IF(ISNUMBER(F79),ROUND(F79,0),"")</f>
        <v/>
      </c>
    </row>
    <row r="80" spans="1:14" s="838" customFormat="1" ht="4.3499999999999996" customHeight="1" x14ac:dyDescent="0.15">
      <c r="A80" s="851"/>
      <c r="B80" s="851"/>
      <c r="D80" s="840"/>
      <c r="E80" s="840"/>
      <c r="F80" s="842"/>
      <c r="G80" s="867"/>
    </row>
    <row r="81" spans="1:14" s="838" customFormat="1" ht="30" customHeight="1" x14ac:dyDescent="0.15">
      <c r="A81" s="1177" t="s">
        <v>695</v>
      </c>
      <c r="B81" s="1177"/>
      <c r="C81" s="1177"/>
      <c r="D81" s="1178" t="s">
        <v>838</v>
      </c>
      <c r="E81" s="1177"/>
      <c r="F81" s="1179"/>
      <c r="G81" s="868"/>
    </row>
    <row r="82" spans="1:14" s="838" customFormat="1" ht="4.3499999999999996" customHeight="1" x14ac:dyDescent="0.15">
      <c r="A82" s="840"/>
      <c r="B82" s="840"/>
      <c r="D82" s="840"/>
      <c r="E82" s="840"/>
      <c r="F82" s="842"/>
      <c r="G82" s="867"/>
    </row>
    <row r="83" spans="1:14" s="838" customFormat="1" ht="30" customHeight="1" x14ac:dyDescent="0.15">
      <c r="A83" s="1462" t="s">
        <v>1333</v>
      </c>
      <c r="B83" s="1463" t="s">
        <v>669</v>
      </c>
      <c r="C83" s="1464"/>
      <c r="D83" s="1465" t="s">
        <v>1334</v>
      </c>
      <c r="F83" s="845" t="s">
        <v>1405</v>
      </c>
      <c r="G83" s="868" t="str">
        <f>IF(AND(ISBLANK(F83),C83="x",$N$8&gt;0),"Attenzione: domanda a risposta obbligatoria",IF(ISBLANK(F83),"",IF(AND(LEN(F83)=1,OR(UPPER(F83)="N",UPPER(F83)="S")),"",IF(ISBLANK(F83),"","  Errore ! Inserire S o N"))))</f>
        <v/>
      </c>
      <c r="K83" s="846" t="str">
        <f>LEFT(A83,3)</f>
        <v>PRD</v>
      </c>
      <c r="L83" s="846" t="str">
        <f>RIGHT(A83,3)</f>
        <v>396</v>
      </c>
      <c r="M83" s="846" t="str">
        <f>B83</f>
        <v>FLAG</v>
      </c>
      <c r="N83" s="846" t="str">
        <f>IF(AND(LEN(F83)=1,OR(UPPER(F83)="N",UPPER(F83)="S")),UPPER(F83),"")</f>
        <v>S</v>
      </c>
    </row>
    <row r="84" spans="1:14" s="838" customFormat="1" ht="4.3499999999999996" customHeight="1" x14ac:dyDescent="0.15">
      <c r="A84" s="853"/>
      <c r="B84" s="853"/>
      <c r="D84" s="852"/>
      <c r="E84" s="840"/>
      <c r="F84" s="848"/>
      <c r="G84" s="867"/>
    </row>
    <row r="85" spans="1:14" s="838" customFormat="1" ht="30" customHeight="1" x14ac:dyDescent="0.15">
      <c r="A85" s="853" t="s">
        <v>1148</v>
      </c>
      <c r="B85" s="881" t="s">
        <v>669</v>
      </c>
      <c r="D85" s="855" t="s">
        <v>1149</v>
      </c>
      <c r="F85" s="845"/>
      <c r="G85" s="868" t="str">
        <f>IF(AND(ISBLANK(F85),C85="x",$N$8&gt;0),"Attenzione: domanda a risposta obbligatoria",IF(ISBLANK(F85),"",IF(AND(LEN(F85)=1,OR(UPPER(F85)="N",UPPER(F85)="S")),"",IF(ISBLANK(F85),"","  Errore ! Inserire S o N"))))</f>
        <v/>
      </c>
      <c r="K85" s="846" t="str">
        <f>LEFT(A85,3)</f>
        <v>PRD</v>
      </c>
      <c r="L85" s="846" t="str">
        <f>RIGHT(A85,3)</f>
        <v>455</v>
      </c>
      <c r="M85" s="846" t="str">
        <f>B85</f>
        <v>FLAG</v>
      </c>
      <c r="N85" s="846" t="str">
        <f>IF(AND(LEN(F85)=1,OR(UPPER(F85)="N",UPPER(F85)="S")),UPPER(F85),"")</f>
        <v/>
      </c>
    </row>
    <row r="86" spans="1:14" s="838" customFormat="1" ht="4.3499999999999996" customHeight="1" x14ac:dyDescent="0.15">
      <c r="A86" s="853"/>
      <c r="B86" s="853"/>
      <c r="D86" s="852"/>
      <c r="E86" s="840"/>
      <c r="F86" s="848"/>
      <c r="G86" s="867"/>
    </row>
    <row r="87" spans="1:14" s="838" customFormat="1" ht="30" customHeight="1" x14ac:dyDescent="0.15">
      <c r="A87" s="853" t="s">
        <v>1150</v>
      </c>
      <c r="B87" s="881" t="s">
        <v>672</v>
      </c>
      <c r="D87" s="1399" t="s">
        <v>1335</v>
      </c>
      <c r="F87" s="850"/>
      <c r="G87" s="868" t="str">
        <f>IF(AND(ISBLANK(F87),C87="x",$N$8&gt;0),"Attenzione: domanda a risposta obbligatoria",IF(ISBLANK(F87),"",IF(ISNUMBER(F87),IF(F87-INT(F87)=0,"","  Errore ! Inserire un numero intero senza decimali"),"  Errore ! Inserire un numero intero senza decimali")))</f>
        <v/>
      </c>
      <c r="K87" s="846" t="str">
        <f>LEFT(A87,3)</f>
        <v>PRD</v>
      </c>
      <c r="L87" s="846" t="str">
        <f>RIGHT(A87,3)</f>
        <v>456</v>
      </c>
      <c r="M87" s="846" t="str">
        <f>B87</f>
        <v>INT</v>
      </c>
      <c r="N87" s="846" t="str">
        <f>IF(ISNUMBER(F87),ROUND(F87,0),"")</f>
        <v/>
      </c>
    </row>
    <row r="88" spans="1:14" s="838" customFormat="1" ht="4.3499999999999996" customHeight="1" x14ac:dyDescent="0.15">
      <c r="A88" s="853"/>
      <c r="B88" s="853"/>
      <c r="D88" s="852"/>
      <c r="E88" s="840"/>
      <c r="F88" s="848"/>
      <c r="G88" s="867"/>
    </row>
    <row r="89" spans="1:14" s="838" customFormat="1" ht="30" customHeight="1" x14ac:dyDescent="0.15">
      <c r="A89" s="853" t="s">
        <v>1151</v>
      </c>
      <c r="B89" s="881" t="s">
        <v>672</v>
      </c>
      <c r="D89" s="1399" t="s">
        <v>1336</v>
      </c>
      <c r="F89" s="850"/>
      <c r="G89" s="868" t="str">
        <f>IF(AND(ISBLANK(F89),C89="x",$N$8&gt;0),"Attenzione: domanda a risposta obbligatoria",IF(ISBLANK(F89),"",IF(ISNUMBER(F89),IF(F89-INT(F89)=0,"","  Errore ! Inserire un numero intero senza decimali"),"  Errore ! Inserire un numero intero senza decimali")))</f>
        <v/>
      </c>
      <c r="K89" s="846" t="str">
        <f>LEFT(A89,3)</f>
        <v>PRD</v>
      </c>
      <c r="L89" s="846" t="str">
        <f>RIGHT(A89,3)</f>
        <v>457</v>
      </c>
      <c r="M89" s="846" t="str">
        <f>B89</f>
        <v>INT</v>
      </c>
      <c r="N89" s="846" t="str">
        <f>IF(ISNUMBER(F89),ROUND(F89,0),"")</f>
        <v/>
      </c>
    </row>
    <row r="90" spans="1:14" s="838" customFormat="1" ht="4.3499999999999996" customHeight="1" x14ac:dyDescent="0.15">
      <c r="A90" s="853"/>
      <c r="B90" s="853"/>
      <c r="D90" s="852"/>
      <c r="E90" s="840"/>
      <c r="F90" s="848"/>
      <c r="G90" s="867"/>
    </row>
    <row r="91" spans="1:14" s="838" customFormat="1" ht="30" customHeight="1" x14ac:dyDescent="0.15">
      <c r="A91" s="853" t="s">
        <v>848</v>
      </c>
      <c r="B91" s="881" t="s">
        <v>672</v>
      </c>
      <c r="D91" s="855" t="s">
        <v>849</v>
      </c>
      <c r="F91" s="850"/>
      <c r="G91" s="868" t="str">
        <f>IF(AND(ISBLANK(F91),C91="x",$N$8&gt;0),"Attenzione: domanda a risposta obbligatoria",IF(ISBLANK(F91),"",IF(ISNUMBER(F91),IF(F91-INT(F91)=0,"","  Errore ! Inserire un numero intero senza decimali"),"  Errore ! Inserire un numero intero senza decimali")))</f>
        <v/>
      </c>
      <c r="K91" s="846" t="str">
        <f>LEFT(A91,3)</f>
        <v>PRD</v>
      </c>
      <c r="L91" s="846" t="str">
        <f>RIGHT(A91,3)</f>
        <v>368</v>
      </c>
      <c r="M91" s="846" t="str">
        <f>B91</f>
        <v>INT</v>
      </c>
      <c r="N91" s="846" t="str">
        <f>IF(ISNUMBER(F91),ROUND(F91,0),"")</f>
        <v/>
      </c>
    </row>
    <row r="92" spans="1:14" s="838" customFormat="1" ht="4.3499999999999996" customHeight="1" x14ac:dyDescent="0.15">
      <c r="A92" s="853"/>
      <c r="B92" s="853"/>
      <c r="D92" s="852"/>
      <c r="E92" s="840"/>
      <c r="F92" s="848"/>
      <c r="G92" s="867"/>
    </row>
    <row r="93" spans="1:14" s="838" customFormat="1" ht="30" customHeight="1" x14ac:dyDescent="0.15">
      <c r="A93" s="853" t="s">
        <v>850</v>
      </c>
      <c r="B93" s="881" t="s">
        <v>672</v>
      </c>
      <c r="D93" s="855" t="s">
        <v>851</v>
      </c>
      <c r="F93" s="850"/>
      <c r="G93" s="868" t="str">
        <f>IF(AND(ISBLANK(F93),C93="x",$N$8&gt;0),"Attenzione: domanda a risposta obbligatoria",IF(ISBLANK(F93),"",IF(ISNUMBER(F93),IF(F93-INT(F93)=0,"","  Errore ! Inserire un numero intero senza decimali"),"  Errore ! Inserire un numero intero senza decimali")))</f>
        <v/>
      </c>
      <c r="K93" s="846" t="str">
        <f>LEFT(A93,3)</f>
        <v>PRD</v>
      </c>
      <c r="L93" s="846" t="str">
        <f>RIGHT(A93,3)</f>
        <v>369</v>
      </c>
      <c r="M93" s="846" t="str">
        <f>B93</f>
        <v>INT</v>
      </c>
      <c r="N93" s="846" t="str">
        <f>IF(ISNUMBER(F93),ROUND(F93,0),"")</f>
        <v/>
      </c>
    </row>
    <row r="94" spans="1:14" s="838" customFormat="1" ht="4.3499999999999996" customHeight="1" x14ac:dyDescent="0.15">
      <c r="A94" s="853"/>
      <c r="B94" s="853"/>
      <c r="D94" s="852"/>
      <c r="E94" s="840"/>
      <c r="F94" s="848"/>
      <c r="G94" s="867"/>
    </row>
    <row r="95" spans="1:14" s="882" customFormat="1" ht="30" customHeight="1" x14ac:dyDescent="0.15">
      <c r="A95" s="853" t="s">
        <v>852</v>
      </c>
      <c r="B95" s="881" t="s">
        <v>672</v>
      </c>
      <c r="D95" s="855" t="s">
        <v>853</v>
      </c>
      <c r="F95" s="884"/>
      <c r="G95" s="868" t="str">
        <f>IF(AND(ISBLANK(F95),C95="x",$N$8&gt;0),"Attenzione: domanda a risposta obbligatoria",IF(ISBLANK(F95),"",IF(ISNUMBER(F95),IF(F95-INT(F95)=0,"","  Errore ! Inserire un numero intero senza decimali"),"  Errore ! Inserire un numero intero senza decimali")))</f>
        <v/>
      </c>
      <c r="K95" s="898" t="str">
        <f>LEFT(A95,3)</f>
        <v>PRD</v>
      </c>
      <c r="L95" s="898" t="str">
        <f>RIGHT(A95,3)</f>
        <v>370</v>
      </c>
      <c r="M95" s="898" t="str">
        <f>B95</f>
        <v>INT</v>
      </c>
      <c r="N95" s="898" t="str">
        <f>IF(ISNUMBER(F95),ROUND(F95,0),"")</f>
        <v/>
      </c>
    </row>
    <row r="96" spans="1:14" s="838" customFormat="1" ht="4.3499999999999996" customHeight="1" x14ac:dyDescent="0.15">
      <c r="A96" s="853"/>
      <c r="B96" s="853"/>
      <c r="D96" s="852"/>
      <c r="E96" s="840"/>
      <c r="F96" s="848"/>
      <c r="G96" s="867"/>
    </row>
    <row r="97" spans="1:14" s="838" customFormat="1" ht="30" customHeight="1" x14ac:dyDescent="0.15">
      <c r="A97" s="1450" t="s">
        <v>1337</v>
      </c>
      <c r="B97" s="1451" t="s">
        <v>672</v>
      </c>
      <c r="C97" s="1466"/>
      <c r="D97" s="1453" t="s">
        <v>1338</v>
      </c>
      <c r="F97" s="850"/>
      <c r="G97" s="868" t="str">
        <f>IF(AND(ISBLANK(F97),C97="x",$N$8&gt;0),"Attenzione: domanda a risposta obbligatoria",IF(ISBLANK(F97),"",IF(ISNUMBER(F97),IF(F97-INT(F97)=0,"","  Errore ! Inserire un numero intero senza decimali"),"  Errore ! Inserire un numero intero senza decimali")))</f>
        <v/>
      </c>
      <c r="K97" s="846" t="str">
        <f>LEFT(A97,3)</f>
        <v>PRD</v>
      </c>
      <c r="L97" s="846" t="str">
        <f>RIGHT(A97,3)</f>
        <v>491</v>
      </c>
      <c r="M97" s="846" t="str">
        <f>B97</f>
        <v>INT</v>
      </c>
      <c r="N97" s="846" t="str">
        <f>IF(ISNUMBER(F97),ROUND(F97,0),"")</f>
        <v/>
      </c>
    </row>
    <row r="98" spans="1:14" s="838" customFormat="1" ht="4.3499999999999996" customHeight="1" x14ac:dyDescent="0.15">
      <c r="A98" s="853"/>
      <c r="B98" s="853"/>
      <c r="C98" s="882"/>
      <c r="D98" s="852"/>
      <c r="E98" s="840"/>
      <c r="F98" s="848"/>
      <c r="G98" s="867"/>
    </row>
    <row r="99" spans="1:14" s="882" customFormat="1" ht="30" customHeight="1" x14ac:dyDescent="0.15">
      <c r="A99" s="1450" t="s">
        <v>1339</v>
      </c>
      <c r="B99" s="1451" t="s">
        <v>672</v>
      </c>
      <c r="C99" s="1466"/>
      <c r="D99" s="1453" t="s">
        <v>1340</v>
      </c>
      <c r="F99" s="884"/>
      <c r="G99" s="868" t="str">
        <f>IF(AND(ISBLANK(F99),C99="x",$N$8&gt;0),"Attenzione: domanda a risposta obbligatoria",IF(ISBLANK(F99),"",IF(ISNUMBER(F99),IF(F99-INT(F99)=0,"","  Errore ! Inserire un numero intero senza decimali"),"  Errore ! Inserire un numero intero senza decimali")))</f>
        <v/>
      </c>
      <c r="K99" s="898" t="str">
        <f>LEFT(A99,3)</f>
        <v>PRD</v>
      </c>
      <c r="L99" s="898" t="str">
        <f>RIGHT(A99,3)</f>
        <v>492</v>
      </c>
      <c r="M99" s="898" t="str">
        <f>B99</f>
        <v>INT</v>
      </c>
      <c r="N99" s="898" t="str">
        <f>IF(ISNUMBER(F99),ROUND(F99,0),"")</f>
        <v/>
      </c>
    </row>
    <row r="100" spans="1:14" s="838" customFormat="1" ht="4.3499999999999996" customHeight="1" x14ac:dyDescent="0.15">
      <c r="A100" s="853"/>
      <c r="B100" s="853"/>
      <c r="D100" s="852"/>
      <c r="E100" s="840"/>
      <c r="F100" s="848"/>
      <c r="G100" s="867"/>
    </row>
    <row r="101" spans="1:14" s="1207" customFormat="1" ht="35.1" customHeight="1" x14ac:dyDescent="0.15">
      <c r="A101" s="1177" t="s">
        <v>1152</v>
      </c>
      <c r="B101" s="1177"/>
      <c r="C101" s="1206"/>
      <c r="D101" s="1178" t="s">
        <v>1153</v>
      </c>
      <c r="E101" s="1177"/>
      <c r="F101" s="1179"/>
      <c r="G101" s="1183" t="str">
        <f>IF(AND(LEN(F101)=1,OR(UPPER(F101)="N",UPPER(F101)="S")),"",IF(ISBLANK(F101),"","  Errore ! Inserire S o N"))</f>
        <v/>
      </c>
    </row>
    <row r="102" spans="1:14" s="1207" customFormat="1" ht="4.3499999999999996" customHeight="1" x14ac:dyDescent="0.15">
      <c r="A102" s="1208"/>
      <c r="B102" s="1208"/>
      <c r="C102" s="1209"/>
      <c r="D102" s="1210"/>
      <c r="E102" s="1211"/>
      <c r="F102" s="1212"/>
      <c r="G102" s="1213"/>
    </row>
    <row r="103" spans="1:14" s="1207" customFormat="1" ht="30" customHeight="1" x14ac:dyDescent="0.15">
      <c r="A103" s="1214" t="s">
        <v>1154</v>
      </c>
      <c r="B103" s="1215" t="s">
        <v>672</v>
      </c>
      <c r="C103" s="1216"/>
      <c r="D103" s="1217" t="s">
        <v>1155</v>
      </c>
      <c r="F103" s="1218"/>
      <c r="G103" s="1183" t="str">
        <f>IF(AND(ISBLANK(F103),C103="x",$N$8&gt;0),"Attenzione: domanda a risposta obbligatoria",IF(ISBLANK(F103),"",IF(ISNUMBER(F103),IF(F103-INT(F103)=0,"","  Errore ! Inserire un numero intero senza decimali"),"  Errore ! Inserire un numero intero senza decimali")))</f>
        <v/>
      </c>
      <c r="K103" s="1219" t="str">
        <f>LEFT(A103,3)</f>
        <v>WLF</v>
      </c>
      <c r="L103" s="1219" t="str">
        <f>RIGHT(A103,3)</f>
        <v>466</v>
      </c>
      <c r="M103" s="1219" t="str">
        <f>B103</f>
        <v>INT</v>
      </c>
      <c r="N103" s="1219" t="str">
        <f>IF(ISNUMBER(F103),ROUND(F103,0),"")</f>
        <v/>
      </c>
    </row>
    <row r="104" spans="1:14" s="1207" customFormat="1" ht="4.3499999999999996" customHeight="1" x14ac:dyDescent="0.15">
      <c r="A104" s="1214"/>
      <c r="B104" s="1214"/>
      <c r="C104" s="1216"/>
      <c r="D104" s="1220"/>
      <c r="E104" s="1211"/>
      <c r="F104" s="1212"/>
      <c r="G104" s="1213"/>
    </row>
    <row r="105" spans="1:14" s="1207" customFormat="1" ht="30" customHeight="1" x14ac:dyDescent="0.15">
      <c r="A105" s="1214" t="s">
        <v>1156</v>
      </c>
      <c r="B105" s="1215" t="s">
        <v>672</v>
      </c>
      <c r="C105" s="1216"/>
      <c r="D105" s="1217" t="s">
        <v>1166</v>
      </c>
      <c r="F105" s="1218"/>
      <c r="G105" s="1183" t="str">
        <f>IF(AND(ISBLANK(F105),C105="x",$N$8&gt;0),"Attenzione: domanda a risposta obbligatoria",IF(ISBLANK(F105),"",IF(ISNUMBER(F105),IF(F105-INT(F105)=0,"","  Errore ! Inserire un numero intero senza decimali"),"  Errore ! Inserire un numero intero senza decimali")))</f>
        <v/>
      </c>
      <c r="K105" s="1219" t="str">
        <f>LEFT(A105,3)</f>
        <v>WLF</v>
      </c>
      <c r="L105" s="1219" t="str">
        <f>RIGHT(A105,3)</f>
        <v>467</v>
      </c>
      <c r="M105" s="1219" t="str">
        <f>B105</f>
        <v>INT</v>
      </c>
      <c r="N105" s="1219" t="str">
        <f>IF(ISNUMBER(F105),ROUND(F105,0),"")</f>
        <v/>
      </c>
    </row>
    <row r="106" spans="1:14" s="1207" customFormat="1" ht="4.3499999999999996" customHeight="1" x14ac:dyDescent="0.15">
      <c r="A106" s="1214"/>
      <c r="B106" s="1214"/>
      <c r="C106" s="1216"/>
      <c r="D106" s="1220"/>
      <c r="E106" s="1211"/>
      <c r="F106" s="1212"/>
      <c r="G106" s="1213"/>
    </row>
    <row r="107" spans="1:14" s="1207" customFormat="1" ht="30" customHeight="1" x14ac:dyDescent="0.15">
      <c r="A107" s="1214" t="s">
        <v>1157</v>
      </c>
      <c r="B107" s="1215" t="s">
        <v>672</v>
      </c>
      <c r="C107" s="1216"/>
      <c r="D107" s="1217" t="s">
        <v>1170</v>
      </c>
      <c r="F107" s="1218"/>
      <c r="G107" s="1183" t="str">
        <f>IF(AND(ISBLANK(F107),C107="x",$N$8&gt;0),"Attenzione: domanda a risposta obbligatoria",IF(ISBLANK(F107),"",IF(ISNUMBER(F107),IF(F107-INT(F107)=0,"","  Errore ! Inserire un numero intero senza decimali"),"  Errore ! Inserire un numero intero senza decimali")))</f>
        <v/>
      </c>
      <c r="K107" s="1219" t="str">
        <f>LEFT(A107,3)</f>
        <v>WLF</v>
      </c>
      <c r="L107" s="1219" t="str">
        <f>RIGHT(A107,3)</f>
        <v>468</v>
      </c>
      <c r="M107" s="1219" t="str">
        <f>B107</f>
        <v>INT</v>
      </c>
      <c r="N107" s="1219" t="str">
        <f>IF(ISNUMBER(F107),ROUND(F107,0),"")</f>
        <v/>
      </c>
    </row>
    <row r="108" spans="1:14" s="1207" customFormat="1" ht="4.3499999999999996" customHeight="1" x14ac:dyDescent="0.15">
      <c r="A108" s="1214"/>
      <c r="B108" s="1214"/>
      <c r="C108" s="1216"/>
      <c r="D108" s="1220"/>
      <c r="E108" s="1211"/>
      <c r="F108" s="1212"/>
      <c r="G108" s="1213"/>
    </row>
    <row r="109" spans="1:14" s="1207" customFormat="1" ht="30" customHeight="1" x14ac:dyDescent="0.15">
      <c r="A109" s="1214" t="s">
        <v>1158</v>
      </c>
      <c r="B109" s="1215" t="s">
        <v>672</v>
      </c>
      <c r="C109" s="1216"/>
      <c r="D109" s="1217" t="s">
        <v>1167</v>
      </c>
      <c r="F109" s="1218"/>
      <c r="G109" s="1183" t="str">
        <f>IF(AND(ISBLANK(F109),C109="x",$N$8&gt;0),"Attenzione: domanda a risposta obbligatoria",IF(ISBLANK(F109),"",IF(ISNUMBER(F109),IF(F109-INT(F109)=0,"","  Errore ! Inserire un numero intero senza decimali"),"  Errore ! Inserire un numero intero senza decimali")))</f>
        <v/>
      </c>
      <c r="K109" s="1219" t="str">
        <f>LEFT(A109,3)</f>
        <v>WLF</v>
      </c>
      <c r="L109" s="1219" t="str">
        <f>RIGHT(A109,3)</f>
        <v>469</v>
      </c>
      <c r="M109" s="1219" t="str">
        <f>B109</f>
        <v>INT</v>
      </c>
      <c r="N109" s="1219" t="str">
        <f>IF(ISNUMBER(F109),ROUND(F109,0),"")</f>
        <v/>
      </c>
    </row>
    <row r="110" spans="1:14" s="1207" customFormat="1" ht="4.3499999999999996" customHeight="1" x14ac:dyDescent="0.15">
      <c r="A110" s="1214"/>
      <c r="B110" s="1214"/>
      <c r="C110" s="1216"/>
      <c r="D110" s="1220"/>
      <c r="E110" s="1211"/>
      <c r="F110" s="1212"/>
      <c r="G110" s="1213"/>
    </row>
    <row r="111" spans="1:14" s="1207" customFormat="1" ht="30" customHeight="1" x14ac:dyDescent="0.15">
      <c r="A111" s="1214" t="s">
        <v>1159</v>
      </c>
      <c r="B111" s="1215" t="s">
        <v>672</v>
      </c>
      <c r="C111" s="1216"/>
      <c r="D111" s="1217" t="s">
        <v>1168</v>
      </c>
      <c r="F111" s="1218"/>
      <c r="G111" s="1183" t="str">
        <f>IF(AND(ISBLANK(F111),C111="x",$N$8&gt;0),"Attenzione: domanda a risposta obbligatoria",IF(ISBLANK(F111),"",IF(ISNUMBER(F111),IF(F111-INT(F111)=0,"","  Errore ! Inserire un numero intero senza decimali"),"  Errore ! Inserire un numero intero senza decimali")))</f>
        <v/>
      </c>
      <c r="K111" s="1219" t="str">
        <f>LEFT(A111,3)</f>
        <v>WLF</v>
      </c>
      <c r="L111" s="1219" t="str">
        <f>RIGHT(A111,3)</f>
        <v>472</v>
      </c>
      <c r="M111" s="1219" t="str">
        <f>B111</f>
        <v>INT</v>
      </c>
      <c r="N111" s="1219" t="str">
        <f>IF(ISNUMBER(F111),ROUND(F111,0),"")</f>
        <v/>
      </c>
    </row>
    <row r="112" spans="1:14" s="1207" customFormat="1" ht="4.3499999999999996" customHeight="1" x14ac:dyDescent="0.15">
      <c r="A112" s="1214"/>
      <c r="B112" s="1214"/>
      <c r="C112" s="1216"/>
      <c r="D112" s="1220"/>
      <c r="E112" s="1211"/>
      <c r="F112" s="1212"/>
      <c r="G112" s="1213"/>
    </row>
    <row r="113" spans="1:14" s="1207" customFormat="1" ht="30" customHeight="1" x14ac:dyDescent="0.15">
      <c r="A113" s="1214" t="s">
        <v>1160</v>
      </c>
      <c r="B113" s="1215" t="s">
        <v>672</v>
      </c>
      <c r="C113" s="1216"/>
      <c r="D113" s="1217" t="s">
        <v>1169</v>
      </c>
      <c r="F113" s="1218"/>
      <c r="G113" s="1183" t="str">
        <f>IF(AND(ISBLANK(F113),C113="x",$N$8&gt;0),"Attenzione: domanda a risposta obbligatoria",IF(ISBLANK(F113),"",IF(ISNUMBER(F113),IF(F113-INT(F113)=0,"","  Errore ! Inserire un numero intero senza decimali"),"  Errore ! Inserire un numero intero senza decimali")))</f>
        <v/>
      </c>
      <c r="K113" s="1219" t="str">
        <f>LEFT(A113,3)</f>
        <v>WLF</v>
      </c>
      <c r="L113" s="1219" t="str">
        <f>RIGHT(A113,3)</f>
        <v>471</v>
      </c>
      <c r="M113" s="1219" t="str">
        <f>B113</f>
        <v>INT</v>
      </c>
      <c r="N113" s="1219" t="str">
        <f>IF(ISNUMBER(F113),ROUND(F113,0),"")</f>
        <v/>
      </c>
    </row>
    <row r="114" spans="1:14" s="1207" customFormat="1" ht="4.3499999999999996" customHeight="1" x14ac:dyDescent="0.15">
      <c r="A114" s="1214"/>
      <c r="B114" s="1214"/>
      <c r="D114" s="1220"/>
      <c r="E114" s="1211"/>
      <c r="F114" s="1212"/>
      <c r="G114" s="1213"/>
    </row>
    <row r="115" spans="1:14" s="838" customFormat="1" ht="16.5" customHeight="1" x14ac:dyDescent="0.15">
      <c r="A115" s="1177" t="s">
        <v>698</v>
      </c>
      <c r="B115" s="1177"/>
      <c r="C115" s="1177"/>
      <c r="D115" s="1178" t="s">
        <v>361</v>
      </c>
      <c r="E115" s="1177"/>
      <c r="F115" s="1179"/>
      <c r="G115" s="867"/>
    </row>
    <row r="116" spans="1:14" s="838" customFormat="1" ht="4.3499999999999996" customHeight="1" x14ac:dyDescent="0.15">
      <c r="A116" s="853"/>
      <c r="B116" s="853"/>
      <c r="D116" s="852"/>
      <c r="E116" s="840"/>
      <c r="F116" s="848"/>
      <c r="G116" s="867"/>
    </row>
    <row r="117" spans="1:14" s="838" customFormat="1" ht="30" customHeight="1" x14ac:dyDescent="0.15">
      <c r="A117" s="843" t="s">
        <v>715</v>
      </c>
      <c r="B117" s="844" t="s">
        <v>669</v>
      </c>
      <c r="D117" s="837" t="s">
        <v>716</v>
      </c>
      <c r="F117" s="845"/>
      <c r="G117" s="868" t="str">
        <f>IF(AND(ISBLANK(F117),C117="x",$N$8&gt;0),"Attenzione: domanda a risposta obbligatoria",IF(ISBLANK(F117),"",IF(AND(LEN(F117)=1,OR(UPPER(F117)="N",UPPER(F117)="S")),"",IF(ISBLANK(F117),"","  Errore ! Inserire S o N"))))</f>
        <v/>
      </c>
      <c r="K117" s="846" t="str">
        <f>LEFT(A117,3)</f>
        <v>CPL</v>
      </c>
      <c r="L117" s="846" t="str">
        <f>RIGHT(A117,3)</f>
        <v>194</v>
      </c>
      <c r="M117" s="846" t="str">
        <f>B117</f>
        <v>FLAG</v>
      </c>
      <c r="N117" s="846" t="str">
        <f>IF(AND(LEN(F117)=1,OR(UPPER(F117)="N",UPPER(F117)="S")),UPPER(F117),"")</f>
        <v/>
      </c>
    </row>
    <row r="118" spans="1:14" s="838" customFormat="1" ht="4.3499999999999996" customHeight="1" x14ac:dyDescent="0.15">
      <c r="A118" s="853"/>
      <c r="B118" s="853"/>
      <c r="D118" s="852"/>
      <c r="E118" s="840"/>
      <c r="F118" s="848"/>
      <c r="G118" s="867"/>
    </row>
    <row r="119" spans="1:14" ht="30" customHeight="1" x14ac:dyDescent="0.2">
      <c r="A119" s="843" t="s">
        <v>703</v>
      </c>
      <c r="B119" s="844" t="s">
        <v>669</v>
      </c>
      <c r="C119" s="838"/>
      <c r="D119" s="837" t="s">
        <v>704</v>
      </c>
      <c r="E119" s="838"/>
      <c r="F119" s="845"/>
      <c r="G119" s="868" t="str">
        <f>IF(OR(ISBLANK(F119),F119="Singola",F119="Associata"),"","  Errore ! Inserire Singola o Associata")</f>
        <v/>
      </c>
      <c r="H119" s="838"/>
      <c r="I119" s="838"/>
      <c r="J119" s="838"/>
      <c r="K119" s="846" t="str">
        <f>LEFT(A119,3)</f>
        <v>CPL</v>
      </c>
      <c r="L119" s="846" t="str">
        <f>RIGHT(A119,3)</f>
        <v>147</v>
      </c>
      <c r="M119" s="846" t="str">
        <f>B119</f>
        <v>FLAG</v>
      </c>
      <c r="N119" s="846" t="str">
        <f>IF(F119="singola","S",IF(F119="associata","N",""))</f>
        <v/>
      </c>
    </row>
    <row r="120" spans="1:14" s="838" customFormat="1" ht="4.3499999999999996" customHeight="1" x14ac:dyDescent="0.15">
      <c r="A120" s="853"/>
      <c r="B120" s="853"/>
      <c r="D120" s="852"/>
      <c r="E120" s="840"/>
      <c r="F120" s="848"/>
      <c r="G120" s="867"/>
    </row>
    <row r="121" spans="1:14" ht="30" customHeight="1" x14ac:dyDescent="0.2">
      <c r="A121" s="843" t="s">
        <v>717</v>
      </c>
      <c r="B121" s="844" t="s">
        <v>675</v>
      </c>
      <c r="C121" s="838"/>
      <c r="D121" s="855" t="s">
        <v>854</v>
      </c>
      <c r="E121" s="838"/>
      <c r="F121" s="1182"/>
      <c r="G121" s="1183" t="str">
        <f>IF(AND(ISBLANK(F121),C121="x",$N$8&gt;0),"Attenzione: domanda a risposta obbligatoria",IF(ISBLANK(F121),"",IF(ISNUMBER(F121),IF(F121-ROUND(F121,4)=0,"","  Errore ! Inserire una % con al massimo due valori decimali"),"  Errore ! Inserire una % con al massimo due valori decimali")))</f>
        <v/>
      </c>
      <c r="H121" s="838"/>
      <c r="I121" s="838"/>
      <c r="J121" s="838"/>
      <c r="K121" s="846" t="str">
        <f>LEFT(A121,3)</f>
        <v>CPL</v>
      </c>
      <c r="L121" s="846" t="str">
        <f>RIGHT(A121,3)</f>
        <v>182</v>
      </c>
      <c r="M121" s="846" t="str">
        <f>B121</f>
        <v>PERC</v>
      </c>
      <c r="N121" s="846" t="str">
        <f>IF(ISNUMBER(F121),ROUND(F121,4)*100,"")</f>
        <v/>
      </c>
    </row>
    <row r="122" spans="1:14" s="838" customFormat="1" ht="4.3499999999999996" customHeight="1" x14ac:dyDescent="0.15">
      <c r="A122" s="853"/>
      <c r="B122" s="853"/>
      <c r="D122" s="852"/>
      <c r="E122" s="840"/>
      <c r="F122" s="848"/>
      <c r="G122" s="867"/>
    </row>
    <row r="123" spans="1:14" ht="16.5" customHeight="1" x14ac:dyDescent="0.25">
      <c r="A123" s="1177" t="s">
        <v>705</v>
      </c>
      <c r="B123" s="1177"/>
      <c r="C123" s="1177"/>
      <c r="D123" s="1178" t="s">
        <v>706</v>
      </c>
      <c r="E123" s="1177"/>
      <c r="F123" s="1179"/>
      <c r="G123" s="943"/>
      <c r="H123" s="838"/>
      <c r="I123" s="838"/>
      <c r="J123" s="838"/>
      <c r="K123" s="838"/>
      <c r="L123" s="838"/>
      <c r="M123" s="838"/>
      <c r="N123" s="838"/>
    </row>
    <row r="124" spans="1:14" s="838" customFormat="1" ht="4.3499999999999996" customHeight="1" x14ac:dyDescent="0.15">
      <c r="A124" s="853"/>
      <c r="B124" s="853"/>
      <c r="D124" s="852"/>
      <c r="E124" s="840"/>
      <c r="F124" s="848"/>
      <c r="G124" s="867"/>
    </row>
    <row r="125" spans="1:14" ht="15" customHeight="1" x14ac:dyDescent="0.25">
      <c r="A125" s="843" t="s">
        <v>707</v>
      </c>
      <c r="B125" s="843" t="s">
        <v>487</v>
      </c>
      <c r="C125" s="838"/>
      <c r="D125" s="840" t="s">
        <v>708</v>
      </c>
      <c r="E125" s="838"/>
      <c r="F125" s="842"/>
      <c r="G125" s="943"/>
      <c r="H125" s="838"/>
      <c r="I125" s="838"/>
      <c r="J125" s="838"/>
      <c r="K125" s="846" t="str">
        <f>LEFT(A125,3)</f>
        <v>INF</v>
      </c>
      <c r="L125" s="846" t="str">
        <f>RIGHT(A125,3)</f>
        <v>209</v>
      </c>
      <c r="M125" s="846" t="str">
        <f>B125</f>
        <v>NOTE</v>
      </c>
      <c r="N125" s="838" t="str">
        <f>IF(ISBLANK(D126),"",LEFT(D126,1500))</f>
        <v/>
      </c>
    </row>
    <row r="126" spans="1:14" ht="45" customHeight="1" x14ac:dyDescent="0.2">
      <c r="A126" s="1186"/>
      <c r="B126" s="1186"/>
      <c r="C126" s="838"/>
      <c r="D126" s="1799"/>
      <c r="E126" s="1800"/>
      <c r="F126" s="1801"/>
      <c r="G126" s="868" t="str">
        <f>IF(LEN(D126)&gt;1500,"Attenzione, è stato superato il numero massimo di 1500 caratteri","")</f>
        <v/>
      </c>
      <c r="H126" s="838"/>
      <c r="I126" s="838"/>
      <c r="J126" s="838"/>
      <c r="K126" s="838"/>
      <c r="L126" s="838"/>
      <c r="M126" s="838"/>
      <c r="N126" s="838"/>
    </row>
    <row r="127" spans="1:14" s="838" customFormat="1" ht="4.3499999999999996" customHeight="1" x14ac:dyDescent="0.15">
      <c r="A127" s="853"/>
      <c r="B127" s="853"/>
      <c r="D127" s="852"/>
      <c r="E127" s="840"/>
      <c r="F127" s="848"/>
      <c r="G127" s="867"/>
    </row>
    <row r="128" spans="1:14" ht="15" customHeight="1" x14ac:dyDescent="0.25">
      <c r="A128" s="843" t="s">
        <v>709</v>
      </c>
      <c r="B128" s="843" t="s">
        <v>487</v>
      </c>
      <c r="C128" s="838"/>
      <c r="D128" s="840" t="s">
        <v>710</v>
      </c>
      <c r="E128" s="838"/>
      <c r="F128" s="842"/>
      <c r="G128" s="943"/>
      <c r="H128" s="838"/>
      <c r="I128" s="838"/>
      <c r="J128" s="838"/>
      <c r="K128" s="846" t="str">
        <f>LEFT(A128,3)</f>
        <v>INF</v>
      </c>
      <c r="L128" s="846" t="str">
        <f>RIGHT(A128,3)</f>
        <v>127</v>
      </c>
      <c r="M128" s="846" t="str">
        <f>B128</f>
        <v>NOTE</v>
      </c>
      <c r="N128" s="838" t="str">
        <f>IF(ISBLANK(D129),"",LEFT(D129,1500))</f>
        <v/>
      </c>
    </row>
    <row r="129" spans="1:14" ht="45" customHeight="1" x14ac:dyDescent="0.2">
      <c r="A129" s="1186"/>
      <c r="B129" s="1186"/>
      <c r="C129" s="838"/>
      <c r="D129" s="1799"/>
      <c r="E129" s="1800"/>
      <c r="F129" s="1801"/>
      <c r="G129" s="868" t="str">
        <f>IF(LEN(D129)&gt;1500,"Attenzione, è stato superato il numero massimo di 1500 caratteri","")</f>
        <v/>
      </c>
      <c r="H129" s="838"/>
      <c r="I129" s="838"/>
      <c r="J129" s="838"/>
      <c r="K129" s="862" t="s">
        <v>534</v>
      </c>
      <c r="L129" s="838"/>
      <c r="M129" s="838"/>
      <c r="N129" s="838"/>
    </row>
    <row r="130" spans="1:14" s="1008" customFormat="1" ht="24.95" customHeight="1" x14ac:dyDescent="0.2">
      <c r="A130" s="1195" t="s">
        <v>1341</v>
      </c>
      <c r="B130" s="1196"/>
      <c r="C130" s="1197"/>
      <c r="D130" s="1197"/>
      <c r="E130" s="1197"/>
      <c r="F130" s="1197"/>
    </row>
    <row r="131" spans="1:14" x14ac:dyDescent="0.2">
      <c r="A131" s="1195" t="s">
        <v>1342</v>
      </c>
      <c r="B131" s="864"/>
      <c r="H131" s="838"/>
      <c r="I131" s="1180"/>
      <c r="J131" s="861"/>
    </row>
    <row r="132" spans="1:14" s="1008" customFormat="1" ht="24.95" customHeight="1" x14ac:dyDescent="0.2">
      <c r="A132" s="1195" t="s">
        <v>1380</v>
      </c>
      <c r="B132" s="1196"/>
      <c r="C132" s="1197"/>
      <c r="D132" s="1197"/>
      <c r="E132" s="1197"/>
      <c r="F132" s="1197"/>
    </row>
    <row r="133" spans="1:14" x14ac:dyDescent="0.2">
      <c r="A133" s="1221" t="s">
        <v>1381</v>
      </c>
    </row>
    <row r="134" spans="1:14" s="1008" customFormat="1" ht="24.95" customHeight="1" x14ac:dyDescent="0.2">
      <c r="A134" s="1195" t="s">
        <v>1382</v>
      </c>
      <c r="B134" s="1196"/>
      <c r="C134" s="1197"/>
      <c r="D134" s="1197"/>
      <c r="E134" s="1197"/>
      <c r="F134" s="1197"/>
    </row>
    <row r="135" spans="1:14" s="1008" customFormat="1" ht="24.95" customHeight="1" x14ac:dyDescent="0.2">
      <c r="A135" s="1195" t="s">
        <v>1383</v>
      </c>
      <c r="B135" s="1196"/>
      <c r="C135" s="1197"/>
      <c r="D135" s="1197"/>
      <c r="E135" s="1197"/>
      <c r="F135" s="1197"/>
    </row>
    <row r="136" spans="1:14" x14ac:dyDescent="0.2">
      <c r="A136" s="1221" t="s">
        <v>1343</v>
      </c>
    </row>
    <row r="137" spans="1:14" s="1008" customFormat="1" ht="24.95" customHeight="1" x14ac:dyDescent="0.2">
      <c r="A137" s="1195" t="s">
        <v>1384</v>
      </c>
      <c r="B137" s="1196"/>
      <c r="C137" s="1197"/>
      <c r="D137" s="1197"/>
      <c r="E137" s="1197"/>
      <c r="F137" s="1197"/>
    </row>
    <row r="138" spans="1:14" s="1008" customFormat="1" ht="24.95" customHeight="1" x14ac:dyDescent="0.2">
      <c r="A138" s="1195" t="s">
        <v>1385</v>
      </c>
      <c r="B138" s="1196"/>
      <c r="C138" s="1197"/>
      <c r="D138" s="1197"/>
      <c r="E138" s="1197"/>
      <c r="F138" s="1197"/>
    </row>
    <row r="139" spans="1:14" ht="15.75" thickBot="1" x14ac:dyDescent="0.25">
      <c r="A139" s="1221" t="s">
        <v>1344</v>
      </c>
    </row>
  </sheetData>
  <sheetProtection algorithmName="SHA-512" hashValue="MjxqCp9c0NqflkARE0c0M2PJO0oTycfidO8+ufaZHiahN7jAvY0jxRVajmL6XnRUv43T6BjYzMq8Z75B+LoZ2g==" saltValue="/zBUX1KlUmXB0+I8UBDCRg==" spinCount="100000" sheet="1" formatColumns="0" selectLockedCells="1"/>
  <mergeCells count="4">
    <mergeCell ref="D129:F129"/>
    <mergeCell ref="G2:G3"/>
    <mergeCell ref="G5:G6"/>
    <mergeCell ref="D126:F126"/>
  </mergeCells>
  <dataValidations count="52">
    <dataValidation type="list" showInputMessage="1" showErrorMessage="1" errorTitle="Errore di digitazione" error="Digitare 'Singola' o 'Associata' o lasciare in bianco" sqref="F119 IS119 SO119 ACK119 AMG119 AWC119 BFY119 BPU119 BZQ119 CJM119 CTI119 DDE119 DNA119 DWW119 EGS119 EQO119 FAK119 FKG119 FUC119 GDY119 GNU119 GXQ119 HHM119 HRI119 IBE119 ILA119 IUW119 JES119 JOO119 JYK119 KIG119 KSC119 LBY119 LLU119 LVQ119 MFM119 MPI119 MZE119 NJA119 NSW119 OCS119 OMO119 OWK119 PGG119 PQC119 PZY119 QJU119 QTQ119 RDM119 RNI119 RXE119 SHA119 SQW119 TAS119 TKO119 TUK119 UEG119 UOC119 UXY119 VHU119 VRQ119 WBM119 WLI119 WVE119 F65657 IS65657 SO65657 ACK65657 AMG65657 AWC65657 BFY65657 BPU65657 BZQ65657 CJM65657 CTI65657 DDE65657 DNA65657 DWW65657 EGS65657 EQO65657 FAK65657 FKG65657 FUC65657 GDY65657 GNU65657 GXQ65657 HHM65657 HRI65657 IBE65657 ILA65657 IUW65657 JES65657 JOO65657 JYK65657 KIG65657 KSC65657 LBY65657 LLU65657 LVQ65657 MFM65657 MPI65657 MZE65657 NJA65657 NSW65657 OCS65657 OMO65657 OWK65657 PGG65657 PQC65657 PZY65657 QJU65657 QTQ65657 RDM65657 RNI65657 RXE65657 SHA65657 SQW65657 TAS65657 TKO65657 TUK65657 UEG65657 UOC65657 UXY65657 VHU65657 VRQ65657 WBM65657 WLI65657 WVE65657 F131193 IS131193 SO131193 ACK131193 AMG131193 AWC131193 BFY131193 BPU131193 BZQ131193 CJM131193 CTI131193 DDE131193 DNA131193 DWW131193 EGS131193 EQO131193 FAK131193 FKG131193 FUC131193 GDY131193 GNU131193 GXQ131193 HHM131193 HRI131193 IBE131193 ILA131193 IUW131193 JES131193 JOO131193 JYK131193 KIG131193 KSC131193 LBY131193 LLU131193 LVQ131193 MFM131193 MPI131193 MZE131193 NJA131193 NSW131193 OCS131193 OMO131193 OWK131193 PGG131193 PQC131193 PZY131193 QJU131193 QTQ131193 RDM131193 RNI131193 RXE131193 SHA131193 SQW131193 TAS131193 TKO131193 TUK131193 UEG131193 UOC131193 UXY131193 VHU131193 VRQ131193 WBM131193 WLI131193 WVE131193 F196729 IS196729 SO196729 ACK196729 AMG196729 AWC196729 BFY196729 BPU196729 BZQ196729 CJM196729 CTI196729 DDE196729 DNA196729 DWW196729 EGS196729 EQO196729 FAK196729 FKG196729 FUC196729 GDY196729 GNU196729 GXQ196729 HHM196729 HRI196729 IBE196729 ILA196729 IUW196729 JES196729 JOO196729 JYK196729 KIG196729 KSC196729 LBY196729 LLU196729 LVQ196729 MFM196729 MPI196729 MZE196729 NJA196729 NSW196729 OCS196729 OMO196729 OWK196729 PGG196729 PQC196729 PZY196729 QJU196729 QTQ196729 RDM196729 RNI196729 RXE196729 SHA196729 SQW196729 TAS196729 TKO196729 TUK196729 UEG196729 UOC196729 UXY196729 VHU196729 VRQ196729 WBM196729 WLI196729 WVE196729 F262265 IS262265 SO262265 ACK262265 AMG262265 AWC262265 BFY262265 BPU262265 BZQ262265 CJM262265 CTI262265 DDE262265 DNA262265 DWW262265 EGS262265 EQO262265 FAK262265 FKG262265 FUC262265 GDY262265 GNU262265 GXQ262265 HHM262265 HRI262265 IBE262265 ILA262265 IUW262265 JES262265 JOO262265 JYK262265 KIG262265 KSC262265 LBY262265 LLU262265 LVQ262265 MFM262265 MPI262265 MZE262265 NJA262265 NSW262265 OCS262265 OMO262265 OWK262265 PGG262265 PQC262265 PZY262265 QJU262265 QTQ262265 RDM262265 RNI262265 RXE262265 SHA262265 SQW262265 TAS262265 TKO262265 TUK262265 UEG262265 UOC262265 UXY262265 VHU262265 VRQ262265 WBM262265 WLI262265 WVE262265 F327801 IS327801 SO327801 ACK327801 AMG327801 AWC327801 BFY327801 BPU327801 BZQ327801 CJM327801 CTI327801 DDE327801 DNA327801 DWW327801 EGS327801 EQO327801 FAK327801 FKG327801 FUC327801 GDY327801 GNU327801 GXQ327801 HHM327801 HRI327801 IBE327801 ILA327801 IUW327801 JES327801 JOO327801 JYK327801 KIG327801 KSC327801 LBY327801 LLU327801 LVQ327801 MFM327801 MPI327801 MZE327801 NJA327801 NSW327801 OCS327801 OMO327801 OWK327801 PGG327801 PQC327801 PZY327801 QJU327801 QTQ327801 RDM327801 RNI327801 RXE327801 SHA327801 SQW327801 TAS327801 TKO327801 TUK327801 UEG327801 UOC327801 UXY327801 VHU327801 VRQ327801 WBM327801 WLI327801 WVE327801 F393337 IS393337 SO393337 ACK393337 AMG393337 AWC393337 BFY393337 BPU393337 BZQ393337 CJM393337 CTI393337 DDE393337 DNA393337 DWW393337 EGS393337 EQO393337 FAK393337 FKG393337 FUC393337 GDY393337 GNU393337 GXQ393337 HHM393337 HRI393337 IBE393337 ILA393337 IUW393337 JES393337 JOO393337 JYK393337 KIG393337 KSC393337 LBY393337 LLU393337 LVQ393337 MFM393337 MPI393337 MZE393337 NJA393337 NSW393337 OCS393337 OMO393337 OWK393337 PGG393337 PQC393337 PZY393337 QJU393337 QTQ393337 RDM393337 RNI393337 RXE393337 SHA393337 SQW393337 TAS393337 TKO393337 TUK393337 UEG393337 UOC393337 UXY393337 VHU393337 VRQ393337 WBM393337 WLI393337 WVE393337 F458873 IS458873 SO458873 ACK458873 AMG458873 AWC458873 BFY458873 BPU458873 BZQ458873 CJM458873 CTI458873 DDE458873 DNA458873 DWW458873 EGS458873 EQO458873 FAK458873 FKG458873 FUC458873 GDY458873 GNU458873 GXQ458873 HHM458873 HRI458873 IBE458873 ILA458873 IUW458873 JES458873 JOO458873 JYK458873 KIG458873 KSC458873 LBY458873 LLU458873 LVQ458873 MFM458873 MPI458873 MZE458873 NJA458873 NSW458873 OCS458873 OMO458873 OWK458873 PGG458873 PQC458873 PZY458873 QJU458873 QTQ458873 RDM458873 RNI458873 RXE458873 SHA458873 SQW458873 TAS458873 TKO458873 TUK458873 UEG458873 UOC458873 UXY458873 VHU458873 VRQ458873 WBM458873 WLI458873 WVE458873 F524409 IS524409 SO524409 ACK524409 AMG524409 AWC524409 BFY524409 BPU524409 BZQ524409 CJM524409 CTI524409 DDE524409 DNA524409 DWW524409 EGS524409 EQO524409 FAK524409 FKG524409 FUC524409 GDY524409 GNU524409 GXQ524409 HHM524409 HRI524409 IBE524409 ILA524409 IUW524409 JES524409 JOO524409 JYK524409 KIG524409 KSC524409 LBY524409 LLU524409 LVQ524409 MFM524409 MPI524409 MZE524409 NJA524409 NSW524409 OCS524409 OMO524409 OWK524409 PGG524409 PQC524409 PZY524409 QJU524409 QTQ524409 RDM524409 RNI524409 RXE524409 SHA524409 SQW524409 TAS524409 TKO524409 TUK524409 UEG524409 UOC524409 UXY524409 VHU524409 VRQ524409 WBM524409 WLI524409 WVE524409 F589945 IS589945 SO589945 ACK589945 AMG589945 AWC589945 BFY589945 BPU589945 BZQ589945 CJM589945 CTI589945 DDE589945 DNA589945 DWW589945 EGS589945 EQO589945 FAK589945 FKG589945 FUC589945 GDY589945 GNU589945 GXQ589945 HHM589945 HRI589945 IBE589945 ILA589945 IUW589945 JES589945 JOO589945 JYK589945 KIG589945 KSC589945 LBY589945 LLU589945 LVQ589945 MFM589945 MPI589945 MZE589945 NJA589945 NSW589945 OCS589945 OMO589945 OWK589945 PGG589945 PQC589945 PZY589945 QJU589945 QTQ589945 RDM589945 RNI589945 RXE589945 SHA589945 SQW589945 TAS589945 TKO589945 TUK589945 UEG589945 UOC589945 UXY589945 VHU589945 VRQ589945 WBM589945 WLI589945 WVE589945 F655481 IS655481 SO655481 ACK655481 AMG655481 AWC655481 BFY655481 BPU655481 BZQ655481 CJM655481 CTI655481 DDE655481 DNA655481 DWW655481 EGS655481 EQO655481 FAK655481 FKG655481 FUC655481 GDY655481 GNU655481 GXQ655481 HHM655481 HRI655481 IBE655481 ILA655481 IUW655481 JES655481 JOO655481 JYK655481 KIG655481 KSC655481 LBY655481 LLU655481 LVQ655481 MFM655481 MPI655481 MZE655481 NJA655481 NSW655481 OCS655481 OMO655481 OWK655481 PGG655481 PQC655481 PZY655481 QJU655481 QTQ655481 RDM655481 RNI655481 RXE655481 SHA655481 SQW655481 TAS655481 TKO655481 TUK655481 UEG655481 UOC655481 UXY655481 VHU655481 VRQ655481 WBM655481 WLI655481 WVE655481 F721017 IS721017 SO721017 ACK721017 AMG721017 AWC721017 BFY721017 BPU721017 BZQ721017 CJM721017 CTI721017 DDE721017 DNA721017 DWW721017 EGS721017 EQO721017 FAK721017 FKG721017 FUC721017 GDY721017 GNU721017 GXQ721017 HHM721017 HRI721017 IBE721017 ILA721017 IUW721017 JES721017 JOO721017 JYK721017 KIG721017 KSC721017 LBY721017 LLU721017 LVQ721017 MFM721017 MPI721017 MZE721017 NJA721017 NSW721017 OCS721017 OMO721017 OWK721017 PGG721017 PQC721017 PZY721017 QJU721017 QTQ721017 RDM721017 RNI721017 RXE721017 SHA721017 SQW721017 TAS721017 TKO721017 TUK721017 UEG721017 UOC721017 UXY721017 VHU721017 VRQ721017 WBM721017 WLI721017 WVE721017 F786553 IS786553 SO786553 ACK786553 AMG786553 AWC786553 BFY786553 BPU786553 BZQ786553 CJM786553 CTI786553 DDE786553 DNA786553 DWW786553 EGS786553 EQO786553 FAK786553 FKG786553 FUC786553 GDY786553 GNU786553 GXQ786553 HHM786553 HRI786553 IBE786553 ILA786553 IUW786553 JES786553 JOO786553 JYK786553 KIG786553 KSC786553 LBY786553 LLU786553 LVQ786553 MFM786553 MPI786553 MZE786553 NJA786553 NSW786553 OCS786553 OMO786553 OWK786553 PGG786553 PQC786553 PZY786553 QJU786553 QTQ786553 RDM786553 RNI786553 RXE786553 SHA786553 SQW786553 TAS786553 TKO786553 TUK786553 UEG786553 UOC786553 UXY786553 VHU786553 VRQ786553 WBM786553 WLI786553 WVE786553 F852089 IS852089 SO852089 ACK852089 AMG852089 AWC852089 BFY852089 BPU852089 BZQ852089 CJM852089 CTI852089 DDE852089 DNA852089 DWW852089 EGS852089 EQO852089 FAK852089 FKG852089 FUC852089 GDY852089 GNU852089 GXQ852089 HHM852089 HRI852089 IBE852089 ILA852089 IUW852089 JES852089 JOO852089 JYK852089 KIG852089 KSC852089 LBY852089 LLU852089 LVQ852089 MFM852089 MPI852089 MZE852089 NJA852089 NSW852089 OCS852089 OMO852089 OWK852089 PGG852089 PQC852089 PZY852089 QJU852089 QTQ852089 RDM852089 RNI852089 RXE852089 SHA852089 SQW852089 TAS852089 TKO852089 TUK852089 UEG852089 UOC852089 UXY852089 VHU852089 VRQ852089 WBM852089 WLI852089 WVE852089 F917625 IS917625 SO917625 ACK917625 AMG917625 AWC917625 BFY917625 BPU917625 BZQ917625 CJM917625 CTI917625 DDE917625 DNA917625 DWW917625 EGS917625 EQO917625 FAK917625 FKG917625 FUC917625 GDY917625 GNU917625 GXQ917625 HHM917625 HRI917625 IBE917625 ILA917625 IUW917625 JES917625 JOO917625 JYK917625 KIG917625 KSC917625 LBY917625 LLU917625 LVQ917625 MFM917625 MPI917625 MZE917625 NJA917625 NSW917625 OCS917625 OMO917625 OWK917625 PGG917625 PQC917625 PZY917625 QJU917625 QTQ917625 RDM917625 RNI917625 RXE917625 SHA917625 SQW917625 TAS917625 TKO917625 TUK917625 UEG917625 UOC917625 UXY917625 VHU917625 VRQ917625 WBM917625 WLI917625 WVE917625 F983161 IS983161 SO983161 ACK983161 AMG983161 AWC983161 BFY983161 BPU983161 BZQ983161 CJM983161 CTI983161 DDE983161 DNA983161 DWW983161 EGS983161 EQO983161 FAK983161 FKG983161 FUC983161 GDY983161 GNU983161 GXQ983161 HHM983161 HRI983161 IBE983161 ILA983161 IUW983161 JES983161 JOO983161 JYK983161 KIG983161 KSC983161 LBY983161 LLU983161 LVQ983161 MFM983161 MPI983161 MZE983161 NJA983161 NSW983161 OCS983161 OMO983161 OWK983161 PGG983161 PQC983161 PZY983161 QJU983161 QTQ983161 RDM983161 RNI983161 RXE983161 SHA983161 SQW983161 TAS983161 TKO983161 TUK983161 UEG983161 UOC983161 UXY983161 VHU983161 VRQ983161 WBM983161 WLI983161 WVE983161">
      <formula1>"Singola,Associata"</formula1>
    </dataValidation>
    <dataValidation type="list" allowBlank="1" showDropDown="1" showInputMessage="1" showErrorMessage="1" errorTitle="Errore di digitazione" error="Digitare 'S' o 'N' o lasciare in bianco" sqref="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F65655 IS65655 SO65655 ACK65655 AMG65655 AWC65655 BFY65655 BPU65655 BZQ65655 CJM65655 CTI65655 DDE65655 DNA65655 DWW65655 EGS65655 EQO65655 FAK65655 FKG65655 FUC65655 GDY65655 GNU65655 GXQ65655 HHM65655 HRI65655 IBE65655 ILA65655 IUW65655 JES65655 JOO65655 JYK65655 KIG65655 KSC65655 LBY65655 LLU65655 LVQ65655 MFM65655 MPI65655 MZE65655 NJA65655 NSW65655 OCS65655 OMO65655 OWK65655 PGG65655 PQC65655 PZY65655 QJU65655 QTQ65655 RDM65655 RNI65655 RXE65655 SHA65655 SQW65655 TAS65655 TKO65655 TUK65655 UEG65655 UOC65655 UXY65655 VHU65655 VRQ65655 WBM65655 WLI65655 WVE65655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F131191 IS131191 SO131191 ACK131191 AMG131191 AWC131191 BFY131191 BPU131191 BZQ131191 CJM131191 CTI131191 DDE131191 DNA131191 DWW131191 EGS131191 EQO131191 FAK131191 FKG131191 FUC131191 GDY131191 GNU131191 GXQ131191 HHM131191 HRI131191 IBE131191 ILA131191 IUW131191 JES131191 JOO131191 JYK131191 KIG131191 KSC131191 LBY131191 LLU131191 LVQ131191 MFM131191 MPI131191 MZE131191 NJA131191 NSW131191 OCS131191 OMO131191 OWK131191 PGG131191 PQC131191 PZY131191 QJU131191 QTQ131191 RDM131191 RNI131191 RXE131191 SHA131191 SQW131191 TAS131191 TKO131191 TUK131191 UEG131191 UOC131191 UXY131191 VHU131191 VRQ131191 WBM131191 WLI131191 WVE131191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ormula1>"s,n,S,N"</formula1>
    </dataValidation>
    <dataValidation type="list" allowBlank="1" showDropDown="1" showInputMessage="1" showErrorMessage="1" errorTitle="Errore di digitazione" error="Digitare 'S' o 'N' o lasciare in bianco" sqref="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F196727 IS196727 SO196727 ACK196727 AMG196727 AWC196727 BFY196727 BPU196727 BZQ196727 CJM196727 CTI196727 DDE196727 DNA196727 DWW196727 EGS196727 EQO196727 FAK196727 FKG196727 FUC196727 GDY196727 GNU196727 GXQ196727 HHM196727 HRI196727 IBE196727 ILA196727 IUW196727 JES196727 JOO196727 JYK196727 KIG196727 KSC196727 LBY196727 LLU196727 LVQ196727 MFM196727 MPI196727 MZE196727 NJA196727 NSW196727 OCS196727 OMO196727 OWK196727 PGG196727 PQC196727 PZY196727 QJU196727 QTQ196727 RDM196727 RNI196727 RXE196727 SHA196727 SQW196727 TAS196727 TKO196727 TUK196727 UEG196727 UOC196727 UXY196727 VHU196727 VRQ196727 WBM196727 WLI196727 WVE196727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F262263 IS262263 SO262263 ACK262263 AMG262263 AWC262263 BFY262263 BPU262263 BZQ262263 CJM262263 CTI262263 DDE262263 DNA262263 DWW262263 EGS262263 EQO262263 FAK262263 FKG262263 FUC262263 GDY262263 GNU262263 GXQ262263 HHM262263 HRI262263 IBE262263 ILA262263 IUW262263 JES262263 JOO262263 JYK262263 KIG262263 KSC262263 LBY262263 LLU262263 LVQ262263 MFM262263 MPI262263 MZE262263 NJA262263 NSW262263 OCS262263 OMO262263 OWK262263 PGG262263 PQC262263 PZY262263 QJU262263 QTQ262263 RDM262263 RNI262263 RXE262263 SHA262263 SQW262263 TAS262263 TKO262263 TUK262263 UEG262263 UOC262263 UXY262263 VHU262263 VRQ262263 WBM262263 WLI262263 WVE262263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F327799 IS327799 SO327799 ACK327799 AMG327799 AWC327799 BFY327799 BPU327799 BZQ327799 CJM327799 CTI327799 DDE327799 DNA327799 DWW327799 EGS327799 EQO327799 FAK327799 FKG327799 FUC327799 GDY327799 GNU327799 GXQ327799 HHM327799 HRI327799 IBE327799 ILA327799 IUW327799 JES327799 JOO327799 JYK327799 KIG327799 KSC327799 LBY327799 LLU327799 LVQ327799 MFM327799 MPI327799 MZE327799 NJA327799 NSW327799 OCS327799 OMO327799 OWK327799 PGG327799 PQC327799 PZY327799 QJU327799 QTQ327799 RDM327799 RNI327799 RXE327799 SHA327799 SQW327799 TAS327799 TKO327799 TUK327799 UEG327799 UOC327799 UXY327799 VHU327799 VRQ327799 WBM327799 WLI327799 WVE327799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ormula1>"s,n,S,N"</formula1>
    </dataValidation>
    <dataValidation type="list" allowBlank="1" showDropDown="1" showInputMessage="1" showErrorMessage="1" errorTitle="Errore di digitazione" error="Digitare 'S' o 'N' o lasciare in bianco" sqref="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F393335 IS393335 SO393335 ACK393335 AMG393335 AWC393335 BFY393335 BPU393335 BZQ393335 CJM393335 CTI393335 DDE393335 DNA393335 DWW393335 EGS393335 EQO393335 FAK393335 FKG393335 FUC393335 GDY393335 GNU393335 GXQ393335 HHM393335 HRI393335 IBE393335 ILA393335 IUW393335 JES393335 JOO393335 JYK393335 KIG393335 KSC393335 LBY393335 LLU393335 LVQ393335 MFM393335 MPI393335 MZE393335 NJA393335 NSW393335 OCS393335 OMO393335 OWK393335 PGG393335 PQC393335 PZY393335 QJU393335 QTQ393335 RDM393335 RNI393335 RXE393335 SHA393335 SQW393335 TAS393335 TKO393335 TUK393335 UEG393335 UOC393335 UXY393335 VHU393335 VRQ393335 WBM393335 WLI393335 WVE393335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F458871 IS458871 SO458871 ACK458871 AMG458871 AWC458871 BFY458871 BPU458871 BZQ458871 CJM458871 CTI458871 DDE458871 DNA458871 DWW458871 EGS458871 EQO458871 FAK458871 FKG458871 FUC458871 GDY458871 GNU458871 GXQ458871 HHM458871 HRI458871 IBE458871 ILA458871 IUW458871 JES458871 JOO458871 JYK458871 KIG458871 KSC458871 LBY458871 LLU458871 LVQ458871 MFM458871 MPI458871 MZE458871 NJA458871 NSW458871 OCS458871 OMO458871 OWK458871 PGG458871 PQC458871 PZY458871 QJU458871 QTQ458871 RDM458871 RNI458871 RXE458871 SHA458871 SQW458871 TAS458871 TKO458871 TUK458871 UEG458871 UOC458871 UXY458871 VHU458871 VRQ458871 WBM458871 WLI458871 WVE458871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F524407 IS524407 SO524407 ACK524407 AMG524407 AWC524407 BFY524407 BPU524407 BZQ524407 CJM524407 CTI524407 DDE524407 DNA524407 DWW524407 EGS524407 EQO524407 FAK524407 FKG524407 FUC524407 GDY524407 GNU524407 GXQ524407 HHM524407 HRI524407 IBE524407 ILA524407 IUW524407 JES524407 JOO524407 JYK524407 KIG524407 KSC524407 LBY524407 LLU524407 LVQ524407 MFM524407 MPI524407 MZE524407 NJA524407 NSW524407 OCS524407 OMO524407 OWK524407 PGG524407 PQC524407 PZY524407 QJU524407 QTQ524407 RDM524407 RNI524407 RXE524407 SHA524407 SQW524407 TAS524407 TKO524407 TUK524407 UEG524407 UOC524407 UXY524407 VHU524407 VRQ524407 WBM524407 WLI524407 WVE524407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ormula1>"s,n,S,N"</formula1>
    </dataValidation>
    <dataValidation type="list" allowBlank="1" showDropDown="1" showInputMessage="1" showErrorMessage="1" errorTitle="Errore di digitazione" error="Digitare 'S' o 'N' o lasciare in bianco" sqref="F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F589943 IS589943 SO589943 ACK589943 AMG589943 AWC589943 BFY589943 BPU589943 BZQ589943 CJM589943 CTI589943 DDE589943 DNA589943 DWW589943 EGS589943 EQO589943 FAK589943 FKG589943 FUC589943 GDY589943 GNU589943 GXQ589943 HHM589943 HRI589943 IBE589943 ILA589943 IUW589943 JES589943 JOO589943 JYK589943 KIG589943 KSC589943 LBY589943 LLU589943 LVQ589943 MFM589943 MPI589943 MZE589943 NJA589943 NSW589943 OCS589943 OMO589943 OWK589943 PGG589943 PQC589943 PZY589943 QJU589943 QTQ589943 RDM589943 RNI589943 RXE589943 SHA589943 SQW589943 TAS589943 TKO589943 TUK589943 UEG589943 UOC589943 UXY589943 VHU589943 VRQ589943 WBM589943 WLI589943 WVE589943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F655479 IS655479 SO655479 ACK655479 AMG655479 AWC655479 BFY655479 BPU655479 BZQ655479 CJM655479 CTI655479 DDE655479 DNA655479 DWW655479 EGS655479 EQO655479 FAK655479 FKG655479 FUC655479 GDY655479 GNU655479 GXQ655479 HHM655479 HRI655479 IBE655479 ILA655479 IUW655479 JES655479 JOO655479 JYK655479 KIG655479 KSC655479 LBY655479 LLU655479 LVQ655479 MFM655479 MPI655479 MZE655479 NJA655479 NSW655479 OCS655479 OMO655479 OWK655479 PGG655479 PQC655479 PZY655479 QJU655479 QTQ655479 RDM655479 RNI655479 RXE655479 SHA655479 SQW655479 TAS655479 TKO655479 TUK655479 UEG655479 UOC655479 UXY655479 VHU655479 VRQ655479 WBM655479 WLI655479 WVE655479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F721015 IS721015 SO721015 ACK721015 AMG721015 AWC721015 BFY721015 BPU721015 BZQ721015 CJM721015 CTI721015 DDE721015 DNA721015 DWW721015 EGS721015 EQO721015 FAK721015 FKG721015 FUC721015 GDY721015 GNU721015 GXQ721015 HHM721015 HRI721015 IBE721015 ILA721015 IUW721015 JES721015 JOO721015 JYK721015 KIG721015 KSC721015 LBY721015 LLU721015 LVQ721015 MFM721015 MPI721015 MZE721015 NJA721015 NSW721015 OCS721015 OMO721015 OWK721015 PGG721015 PQC721015 PZY721015 QJU721015 QTQ721015 RDM721015 RNI721015 RXE721015 SHA721015 SQW721015 TAS721015 TKO721015 TUK721015 UEG721015 UOC721015 UXY721015 VHU721015 VRQ721015 WBM721015 WLI721015 WVE721015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formula1>"s,n,S,N"</formula1>
    </dataValidation>
    <dataValidation type="list" allowBlank="1" showDropDown="1" showInputMessage="1" showErrorMessage="1" errorTitle="Errore di digitazione" error="Digitare 'S' o 'N' o lasciare in bianco" sqref="F786551 IS786551 SO786551 ACK786551 AMG786551 AWC786551 BFY786551 BPU786551 BZQ786551 CJM786551 CTI786551 DDE786551 DNA786551 DWW786551 EGS786551 EQO786551 FAK786551 FKG786551 FUC786551 GDY786551 GNU786551 GXQ786551 HHM786551 HRI786551 IBE786551 ILA786551 IUW786551 JES786551 JOO786551 JYK786551 KIG786551 KSC786551 LBY786551 LLU786551 LVQ786551 MFM786551 MPI786551 MZE786551 NJA786551 NSW786551 OCS786551 OMO786551 OWK786551 PGG786551 PQC786551 PZY786551 QJU786551 QTQ786551 RDM786551 RNI786551 RXE786551 SHA786551 SQW786551 TAS786551 TKO786551 TUK786551 UEG786551 UOC786551 UXY786551 VHU786551 VRQ786551 WBM786551 WLI786551 WVE786551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F852087 IS852087 SO852087 ACK852087 AMG852087 AWC852087 BFY852087 BPU852087 BZQ852087 CJM852087 CTI852087 DDE852087 DNA852087 DWW852087 EGS852087 EQO852087 FAK852087 FKG852087 FUC852087 GDY852087 GNU852087 GXQ852087 HHM852087 HRI852087 IBE852087 ILA852087 IUW852087 JES852087 JOO852087 JYK852087 KIG852087 KSC852087 LBY852087 LLU852087 LVQ852087 MFM852087 MPI852087 MZE852087 NJA852087 NSW852087 OCS852087 OMO852087 OWK852087 PGG852087 PQC852087 PZY852087 QJU852087 QTQ852087 RDM852087 RNI852087 RXE852087 SHA852087 SQW852087 TAS852087 TKO852087 TUK852087 UEG852087 UOC852087 UXY852087 VHU852087 VRQ852087 WBM852087 WLI852087 WVE852087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F917623 IS917623 SO917623 ACK917623 AMG917623 AWC917623 BFY917623 BPU917623 BZQ917623 CJM917623 CTI917623 DDE917623 DNA917623 DWW917623 EGS917623 EQO917623 FAK917623 FKG917623 FUC917623 GDY917623 GNU917623 GXQ917623 HHM917623 HRI917623 IBE917623 ILA917623 IUW917623 JES917623 JOO917623 JYK917623 KIG917623 KSC917623 LBY917623 LLU917623 LVQ917623 MFM917623 MPI917623 MZE917623 NJA917623 NSW917623 OCS917623 OMO917623 OWK917623 PGG917623 PQC917623 PZY917623 QJU917623 QTQ917623 RDM917623 RNI917623 RXE917623 SHA917623 SQW917623 TAS917623 TKO917623 TUK917623 UEG917623 UOC917623 UXY917623 VHU917623 VRQ917623 WBM917623 WLI917623 WVE917623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WVE983127 F983159 IS983159 SO983159 ACK983159 AMG983159 AWC983159 BFY983159 BPU983159 BZQ983159 CJM983159 CTI983159 DDE983159 DNA983159 DWW983159 EGS983159 EQO983159 FAK983159 FKG983159 FUC983159 GDY983159 GNU983159 GXQ983159 HHM983159 HRI983159 IBE983159 ILA983159 IUW983159 JES983159 JOO983159 JYK983159 KIG983159 KSC983159 LBY983159 LLU983159 LVQ983159 MFM983159 MPI983159 MZE983159 NJA983159 NSW983159 OCS983159 OMO983159 OWK983159 PGG983159 PQC983159 PZY983159 QJU983159 QTQ983159 RDM983159 RNI983159 RXE983159 SHA983159 SQW983159 TAS983159 TKO983159 TUK983159 UEG983159 UOC983159 UXY983159 VHU983159 VRQ983159 WBM983159 WLI983159 WVE983159">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F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F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F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F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F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F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F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F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F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F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F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F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F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F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formula1>42005</formula1>
      <formula2>TODAY()</formula2>
    </dataValidation>
    <dataValidation type="textLength" allowBlank="1" showInputMessage="1" showErrorMessage="1" errorTitle="Errore di digitazione" error="Inserire massimo 1500 caratteri" sqref="D126:F126 IQ126:IS126 SM126:SO126 ACI126:ACK126 AME126:AMG126 AWA126:AWC126 BFW126:BFY126 BPS126:BPU126 BZO126:BZQ126 CJK126:CJM126 CTG126:CTI126 DDC126:DDE126 DMY126:DNA126 DWU126:DWW126 EGQ126:EGS126 EQM126:EQO126 FAI126:FAK126 FKE126:FKG126 FUA126:FUC126 GDW126:GDY126 GNS126:GNU126 GXO126:GXQ126 HHK126:HHM126 HRG126:HRI126 IBC126:IBE126 IKY126:ILA126 IUU126:IUW126 JEQ126:JES126 JOM126:JOO126 JYI126:JYK126 KIE126:KIG126 KSA126:KSC126 LBW126:LBY126 LLS126:LLU126 LVO126:LVQ126 MFK126:MFM126 MPG126:MPI126 MZC126:MZE126 NIY126:NJA126 NSU126:NSW126 OCQ126:OCS126 OMM126:OMO126 OWI126:OWK126 PGE126:PGG126 PQA126:PQC126 PZW126:PZY126 QJS126:QJU126 QTO126:QTQ126 RDK126:RDM126 RNG126:RNI126 RXC126:RXE126 SGY126:SHA126 SQU126:SQW126 TAQ126:TAS126 TKM126:TKO126 TUI126:TUK126 UEE126:UEG126 UOA126:UOC126 UXW126:UXY126 VHS126:VHU126 VRO126:VRQ126 WBK126:WBM126 WLG126:WLI126 WVC126:WVE126 D129:F129 IQ129:IS129 SM129:SO129 ACI129:ACK129 AME129:AMG129 AWA129:AWC129 BFW129:BFY129 BPS129:BPU129 BZO129:BZQ129 CJK129:CJM129 CTG129:CTI129 DDC129:DDE129 DMY129:DNA129 DWU129:DWW129 EGQ129:EGS129 EQM129:EQO129 FAI129:FAK129 FKE129:FKG129 FUA129:FUC129 GDW129:GDY129 GNS129:GNU129 GXO129:GXQ129 HHK129:HHM129 HRG129:HRI129 IBC129:IBE129 IKY129:ILA129 IUU129:IUW129 JEQ129:JES129 JOM129:JOO129 JYI129:JYK129 KIE129:KIG129 KSA129:KSC129 LBW129:LBY129 LLS129:LLU129 LVO129:LVQ129 MFK129:MFM129 MPG129:MPI129 MZC129:MZE129 NIY129:NJA129 NSU129:NSW129 OCQ129:OCS129 OMM129:OMO129 OWI129:OWK129 PGE129:PGG129 PQA129:PQC129 PZW129:PZY129 QJS129:QJU129 QTO129:QTQ129 RDK129:RDM129 RNG129:RNI129 RXC129:RXE129 SGY129:SHA129 SQU129:SQW129 TAQ129:TAS129 TKM129:TKO129 TUI129:TUK129 UEE129:UEG129 UOA129:UOC129 UXW129:UXY129 VHS129:VHU129 VRO129:VRQ129 WBK129:WBM129 WLG129:WLI129 WVC129:WVE129 D65664:F65664 IQ65664:IS65664 SM65664:SO65664 ACI65664:ACK65664 AME65664:AMG65664 AWA65664:AWC65664 BFW65664:BFY65664 BPS65664:BPU65664 BZO65664:BZQ65664 CJK65664:CJM65664 CTG65664:CTI65664 DDC65664:DDE65664 DMY65664:DNA65664 DWU65664:DWW65664 EGQ65664:EGS65664 EQM65664:EQO65664 FAI65664:FAK65664 FKE65664:FKG65664 FUA65664:FUC65664 GDW65664:GDY65664 GNS65664:GNU65664 GXO65664:GXQ65664 HHK65664:HHM65664 HRG65664:HRI65664 IBC65664:IBE65664 IKY65664:ILA65664 IUU65664:IUW65664 JEQ65664:JES65664 JOM65664:JOO65664 JYI65664:JYK65664 KIE65664:KIG65664 KSA65664:KSC65664 LBW65664:LBY65664 LLS65664:LLU65664 LVO65664:LVQ65664 MFK65664:MFM65664 MPG65664:MPI65664 MZC65664:MZE65664 NIY65664:NJA65664 NSU65664:NSW65664 OCQ65664:OCS65664 OMM65664:OMO65664 OWI65664:OWK65664 PGE65664:PGG65664 PQA65664:PQC65664 PZW65664:PZY65664 QJS65664:QJU65664 QTO65664:QTQ65664 RDK65664:RDM65664 RNG65664:RNI65664 RXC65664:RXE65664 SGY65664:SHA65664 SQU65664:SQW65664 TAQ65664:TAS65664 TKM65664:TKO65664 TUI65664:TUK65664 UEE65664:UEG65664 UOA65664:UOC65664 UXW65664:UXY65664 VHS65664:VHU65664 VRO65664:VRQ65664 WBK65664:WBM65664 WLG65664:WLI65664 WVC65664:WVE65664 D65667:F65667 IQ65667:IS65667 SM65667:SO65667 ACI65667:ACK65667 AME65667:AMG65667 AWA65667:AWC65667 BFW65667:BFY65667 BPS65667:BPU65667 BZO65667:BZQ65667 CJK65667:CJM65667 CTG65667:CTI65667 DDC65667:DDE65667 DMY65667:DNA65667 DWU65667:DWW65667 EGQ65667:EGS65667 EQM65667:EQO65667 FAI65667:FAK65667 FKE65667:FKG65667 FUA65667:FUC65667 GDW65667:GDY65667 GNS65667:GNU65667 GXO65667:GXQ65667 HHK65667:HHM65667 HRG65667:HRI65667 IBC65667:IBE65667 IKY65667:ILA65667 IUU65667:IUW65667 JEQ65667:JES65667 JOM65667:JOO65667 JYI65667:JYK65667 KIE65667:KIG65667 KSA65667:KSC65667 LBW65667:LBY65667 LLS65667:LLU65667 LVO65667:LVQ65667 MFK65667:MFM65667 MPG65667:MPI65667 MZC65667:MZE65667 NIY65667:NJA65667 NSU65667:NSW65667 OCQ65667:OCS65667 OMM65667:OMO65667 OWI65667:OWK65667 PGE65667:PGG65667 PQA65667:PQC65667 PZW65667:PZY65667 QJS65667:QJU65667 QTO65667:QTQ65667 RDK65667:RDM65667 RNG65667:RNI65667 RXC65667:RXE65667 SGY65667:SHA65667 SQU65667:SQW65667 TAQ65667:TAS65667 TKM65667:TKO65667 TUI65667:TUK65667 UEE65667:UEG65667 UOA65667:UOC65667 UXW65667:UXY65667 VHS65667:VHU65667 VRO65667:VRQ65667 WBK65667:WBM65667 WLG65667:WLI65667 WVC65667:WVE65667 D131200:F131200 IQ131200:IS131200 SM131200:SO131200 ACI131200:ACK131200 AME131200:AMG131200 AWA131200:AWC131200 BFW131200:BFY131200 BPS131200:BPU131200 BZO131200:BZQ131200 CJK131200:CJM131200 CTG131200:CTI131200 DDC131200:DDE131200 DMY131200:DNA131200 DWU131200:DWW131200 EGQ131200:EGS131200 EQM131200:EQO131200 FAI131200:FAK131200 FKE131200:FKG131200 FUA131200:FUC131200 GDW131200:GDY131200 GNS131200:GNU131200 GXO131200:GXQ131200 HHK131200:HHM131200 HRG131200:HRI131200 IBC131200:IBE131200 IKY131200:ILA131200 IUU131200:IUW131200 JEQ131200:JES131200 JOM131200:JOO131200 JYI131200:JYK131200 KIE131200:KIG131200 KSA131200:KSC131200 LBW131200:LBY131200 LLS131200:LLU131200 LVO131200:LVQ131200 MFK131200:MFM131200 MPG131200:MPI131200 MZC131200:MZE131200 NIY131200:NJA131200 NSU131200:NSW131200 OCQ131200:OCS131200 OMM131200:OMO131200 OWI131200:OWK131200 PGE131200:PGG131200 PQA131200:PQC131200 PZW131200:PZY131200 QJS131200:QJU131200 QTO131200:QTQ131200 RDK131200:RDM131200 RNG131200:RNI131200 RXC131200:RXE131200 SGY131200:SHA131200 SQU131200:SQW131200 TAQ131200:TAS131200 TKM131200:TKO131200 TUI131200:TUK131200 UEE131200:UEG131200 UOA131200:UOC131200 UXW131200:UXY131200 VHS131200:VHU131200 VRO131200:VRQ131200 WBK131200:WBM131200 WLG131200:WLI131200 WVC131200:WVE131200 D131203:F131203 IQ131203:IS131203 SM131203:SO131203 ACI131203:ACK131203 AME131203:AMG131203 AWA131203:AWC131203 BFW131203:BFY131203 BPS131203:BPU131203 BZO131203:BZQ131203 CJK131203:CJM131203 CTG131203:CTI131203 DDC131203:DDE131203 DMY131203:DNA131203 DWU131203:DWW131203 EGQ131203:EGS131203 EQM131203:EQO131203 FAI131203:FAK131203 FKE131203:FKG131203 FUA131203:FUC131203 GDW131203:GDY131203 GNS131203:GNU131203 GXO131203:GXQ131203 HHK131203:HHM131203 HRG131203:HRI131203 IBC131203:IBE131203 IKY131203:ILA131203 IUU131203:IUW131203 JEQ131203:JES131203 JOM131203:JOO131203 JYI131203:JYK131203 KIE131203:KIG131203 KSA131203:KSC131203 LBW131203:LBY131203 LLS131203:LLU131203 LVO131203:LVQ131203 MFK131203:MFM131203 MPG131203:MPI131203 MZC131203:MZE131203 NIY131203:NJA131203 NSU131203:NSW131203 OCQ131203:OCS131203 OMM131203:OMO131203 OWI131203:OWK131203 PGE131203:PGG131203 PQA131203:PQC131203 PZW131203:PZY131203 QJS131203:QJU131203 QTO131203:QTQ131203 RDK131203:RDM131203 RNG131203:RNI131203 RXC131203:RXE131203 SGY131203:SHA131203 SQU131203:SQW131203 TAQ131203:TAS131203 TKM131203:TKO131203 TUI131203:TUK131203 UEE131203:UEG131203 UOA131203:UOC131203 UXW131203:UXY131203 VHS131203:VHU131203 VRO131203:VRQ131203 WBK131203:WBM131203 WLG131203:WLI131203 WVC131203:WVE131203 D196736:F196736 IQ196736:IS196736 SM196736:SO196736 ACI196736:ACK196736 AME196736:AMG196736 AWA196736:AWC196736 BFW196736:BFY196736 BPS196736:BPU196736 BZO196736:BZQ196736 CJK196736:CJM196736 CTG196736:CTI196736 DDC196736:DDE196736 DMY196736:DNA196736 DWU196736:DWW196736 EGQ196736:EGS196736 EQM196736:EQO196736 FAI196736:FAK196736 FKE196736:FKG196736 FUA196736:FUC196736 GDW196736:GDY196736 GNS196736:GNU196736 GXO196736:GXQ196736 HHK196736:HHM196736 HRG196736:HRI196736 IBC196736:IBE196736 IKY196736:ILA196736 IUU196736:IUW196736 JEQ196736:JES196736 JOM196736:JOO196736 JYI196736:JYK196736 KIE196736:KIG196736 KSA196736:KSC196736 LBW196736:LBY196736 LLS196736:LLU196736 LVO196736:LVQ196736 MFK196736:MFM196736 MPG196736:MPI196736 MZC196736:MZE196736 NIY196736:NJA196736 NSU196736:NSW196736 OCQ196736:OCS196736 OMM196736:OMO196736 OWI196736:OWK196736 PGE196736:PGG196736 PQA196736:PQC196736 PZW196736:PZY196736 QJS196736:QJU196736 QTO196736:QTQ196736 RDK196736:RDM196736 RNG196736:RNI196736 RXC196736:RXE196736 SGY196736:SHA196736 SQU196736:SQW196736 TAQ196736:TAS196736 TKM196736:TKO196736 TUI196736:TUK196736 UEE196736:UEG196736 UOA196736:UOC196736 UXW196736:UXY196736 VHS196736:VHU196736 VRO196736:VRQ196736 WBK196736:WBM196736 WLG196736:WLI196736 WVC196736:WVE196736 D196739:F196739 IQ196739:IS196739 SM196739:SO196739 ACI196739:ACK196739 AME196739:AMG196739 AWA196739:AWC196739 BFW196739:BFY196739 BPS196739:BPU196739 BZO196739:BZQ196739 CJK196739:CJM196739 CTG196739:CTI196739 DDC196739:DDE196739 DMY196739:DNA196739 DWU196739:DWW196739 EGQ196739:EGS196739 EQM196739:EQO196739 FAI196739:FAK196739 FKE196739:FKG196739 FUA196739:FUC196739 GDW196739:GDY196739 GNS196739:GNU196739 GXO196739:GXQ196739 HHK196739:HHM196739 HRG196739:HRI196739 IBC196739:IBE196739 IKY196739:ILA196739 IUU196739:IUW196739 JEQ196739:JES196739 JOM196739:JOO196739 JYI196739:JYK196739 KIE196739:KIG196739 KSA196739:KSC196739 LBW196739:LBY196739 LLS196739:LLU196739 LVO196739:LVQ196739 MFK196739:MFM196739 MPG196739:MPI196739 MZC196739:MZE196739 NIY196739:NJA196739 NSU196739:NSW196739 OCQ196739:OCS196739 OMM196739:OMO196739 OWI196739:OWK196739 PGE196739:PGG196739 PQA196739:PQC196739 PZW196739:PZY196739 QJS196739:QJU196739 QTO196739:QTQ196739 RDK196739:RDM196739 RNG196739:RNI196739 RXC196739:RXE196739 SGY196739:SHA196739 SQU196739:SQW196739 TAQ196739:TAS196739 TKM196739:TKO196739 TUI196739:TUK196739 UEE196739:UEG196739 UOA196739:UOC196739 UXW196739:UXY196739 VHS196739:VHU196739 VRO196739:VRQ196739 WBK196739:WBM196739 WLG196739:WLI196739 WVC196739:WVE196739 D262272:F262272 IQ262272:IS262272 SM262272:SO262272 ACI262272:ACK262272 AME262272:AMG262272 AWA262272:AWC262272 BFW262272:BFY262272 BPS262272:BPU262272 BZO262272:BZQ262272 CJK262272:CJM262272 CTG262272:CTI262272 DDC262272:DDE262272 DMY262272:DNA262272 DWU262272:DWW262272 EGQ262272:EGS262272 EQM262272:EQO262272 FAI262272:FAK262272 FKE262272:FKG262272 FUA262272:FUC262272 GDW262272:GDY262272 GNS262272:GNU262272 GXO262272:GXQ262272 HHK262272:HHM262272 HRG262272:HRI262272 IBC262272:IBE262272 IKY262272:ILA262272 IUU262272:IUW262272 JEQ262272:JES262272 JOM262272:JOO262272 JYI262272:JYK262272 KIE262272:KIG262272 KSA262272:KSC262272 LBW262272:LBY262272 LLS262272:LLU262272 LVO262272:LVQ262272 MFK262272:MFM262272 MPG262272:MPI262272 MZC262272:MZE262272 NIY262272:NJA262272 NSU262272:NSW262272 OCQ262272:OCS262272 OMM262272:OMO262272 OWI262272:OWK262272 PGE262272:PGG262272 PQA262272:PQC262272 PZW262272:PZY262272 QJS262272:QJU262272 QTO262272:QTQ262272 RDK262272:RDM262272 RNG262272:RNI262272 RXC262272:RXE262272 SGY262272:SHA262272 SQU262272:SQW262272 TAQ262272:TAS262272 TKM262272:TKO262272 TUI262272:TUK262272 UEE262272:UEG262272 UOA262272:UOC262272 UXW262272:UXY262272 VHS262272:VHU262272 VRO262272:VRQ262272 WBK262272:WBM262272 WLG262272:WLI262272 WVC262272:WVE262272 D262275:F262275 IQ262275:IS262275 SM262275:SO262275 ACI262275:ACK262275 AME262275:AMG262275 AWA262275:AWC262275 BFW262275:BFY262275 BPS262275:BPU262275 BZO262275:BZQ262275 CJK262275:CJM262275 CTG262275:CTI262275 DDC262275:DDE262275 DMY262275:DNA262275 DWU262275:DWW262275 EGQ262275:EGS262275 EQM262275:EQO262275 FAI262275:FAK262275 FKE262275:FKG262275 FUA262275:FUC262275 GDW262275:GDY262275 GNS262275:GNU262275 GXO262275:GXQ262275 HHK262275:HHM262275 HRG262275:HRI262275 IBC262275:IBE262275 IKY262275:ILA262275 IUU262275:IUW262275 JEQ262275:JES262275 JOM262275:JOO262275 JYI262275:JYK262275 KIE262275:KIG262275 KSA262275:KSC262275 LBW262275:LBY262275 LLS262275:LLU262275 LVO262275:LVQ262275 MFK262275:MFM262275 MPG262275:MPI262275 MZC262275:MZE262275 NIY262275:NJA262275 NSU262275:NSW262275 OCQ262275:OCS262275 OMM262275:OMO262275 OWI262275:OWK262275 PGE262275:PGG262275 PQA262275:PQC262275 PZW262275:PZY262275 QJS262275:QJU262275 QTO262275:QTQ262275 RDK262275:RDM262275 RNG262275:RNI262275 RXC262275:RXE262275 SGY262275:SHA262275 SQU262275:SQW262275 TAQ262275:TAS262275 TKM262275:TKO262275 TUI262275:TUK262275 UEE262275:UEG262275 UOA262275:UOC262275 UXW262275:UXY262275 VHS262275:VHU262275 VRO262275:VRQ262275 WBK262275:WBM262275 WLG262275:WLI262275 WVC262275:WVE262275 D327808:F327808 IQ327808:IS327808 SM327808:SO327808 ACI327808:ACK327808 AME327808:AMG327808 AWA327808:AWC327808 BFW327808:BFY327808 BPS327808:BPU327808 BZO327808:BZQ327808 CJK327808:CJM327808 CTG327808:CTI327808 DDC327808:DDE327808 DMY327808:DNA327808 DWU327808:DWW327808 EGQ327808:EGS327808 EQM327808:EQO327808 FAI327808:FAK327808 FKE327808:FKG327808 FUA327808:FUC327808 GDW327808:GDY327808 GNS327808:GNU327808 GXO327808:GXQ327808 HHK327808:HHM327808 HRG327808:HRI327808 IBC327808:IBE327808 IKY327808:ILA327808 IUU327808:IUW327808 JEQ327808:JES327808 JOM327808:JOO327808 JYI327808:JYK327808 KIE327808:KIG327808 KSA327808:KSC327808 LBW327808:LBY327808 LLS327808:LLU327808 LVO327808:LVQ327808 MFK327808:MFM327808 MPG327808:MPI327808 MZC327808:MZE327808 NIY327808:NJA327808 NSU327808:NSW327808 OCQ327808:OCS327808 OMM327808:OMO327808 OWI327808:OWK327808 PGE327808:PGG327808 PQA327808:PQC327808 PZW327808:PZY327808 QJS327808:QJU327808 QTO327808:QTQ327808 RDK327808:RDM327808 RNG327808:RNI327808 RXC327808:RXE327808 SGY327808:SHA327808 SQU327808:SQW327808 TAQ327808:TAS327808 TKM327808:TKO327808 TUI327808:TUK327808 UEE327808:UEG327808 UOA327808:UOC327808 UXW327808:UXY327808 VHS327808:VHU327808 VRO327808:VRQ327808 WBK327808:WBM327808 WLG327808:WLI327808 WVC327808:WVE327808 D327811:F327811 IQ327811:IS327811 SM327811:SO327811 ACI327811:ACK327811 AME327811:AMG327811 AWA327811:AWC327811 BFW327811:BFY327811 BPS327811:BPU327811 BZO327811:BZQ327811 CJK327811:CJM327811 CTG327811:CTI327811 DDC327811:DDE327811 DMY327811:DNA327811 DWU327811:DWW327811 EGQ327811:EGS327811 EQM327811:EQO327811 FAI327811:FAK327811 FKE327811:FKG327811 FUA327811:FUC327811 GDW327811:GDY327811 GNS327811:GNU327811 GXO327811:GXQ327811 HHK327811:HHM327811 HRG327811:HRI327811 IBC327811:IBE327811 IKY327811:ILA327811 IUU327811:IUW327811 JEQ327811:JES327811 JOM327811:JOO327811 JYI327811:JYK327811 KIE327811:KIG327811 KSA327811:KSC327811 LBW327811:LBY327811 LLS327811:LLU327811 LVO327811:LVQ327811 MFK327811:MFM327811 MPG327811:MPI327811 MZC327811:MZE327811 NIY327811:NJA327811 NSU327811:NSW327811 OCQ327811:OCS327811 OMM327811:OMO327811 OWI327811:OWK327811 PGE327811:PGG327811 PQA327811:PQC327811 PZW327811:PZY327811 QJS327811:QJU327811 QTO327811:QTQ327811 RDK327811:RDM327811 RNG327811:RNI327811 RXC327811:RXE327811 SGY327811:SHA327811 SQU327811:SQW327811 TAQ327811:TAS327811 TKM327811:TKO327811 TUI327811:TUK327811 UEE327811:UEG327811 UOA327811:UOC327811 UXW327811:UXY327811 VHS327811:VHU327811 VRO327811:VRQ327811 WBK327811:WBM327811 WLG327811:WLI327811 WVC327811:WVE327811 D393344:F393344 IQ393344:IS393344 SM393344:SO393344 ACI393344:ACK393344 AME393344:AMG393344 AWA393344:AWC393344 BFW393344:BFY393344 BPS393344:BPU393344 BZO393344:BZQ393344 CJK393344:CJM393344 CTG393344:CTI393344 DDC393344:DDE393344 DMY393344:DNA393344 DWU393344:DWW393344 EGQ393344:EGS393344 EQM393344:EQO393344 FAI393344:FAK393344 FKE393344:FKG393344 FUA393344:FUC393344 GDW393344:GDY393344 GNS393344:GNU393344 GXO393344:GXQ393344 HHK393344:HHM393344 HRG393344:HRI393344 IBC393344:IBE393344 IKY393344:ILA393344 IUU393344:IUW393344 JEQ393344:JES393344 JOM393344:JOO393344 JYI393344:JYK393344 KIE393344:KIG393344 KSA393344:KSC393344 LBW393344:LBY393344 LLS393344:LLU393344 LVO393344:LVQ393344 MFK393344:MFM393344 MPG393344:MPI393344 MZC393344:MZE393344 NIY393344:NJA393344 NSU393344:NSW393344 OCQ393344:OCS393344 OMM393344:OMO393344 OWI393344:OWK393344 PGE393344:PGG393344 PQA393344:PQC393344 PZW393344:PZY393344 QJS393344:QJU393344 QTO393344:QTQ393344 RDK393344:RDM393344 RNG393344:RNI393344 RXC393344:RXE393344 SGY393344:SHA393344 SQU393344:SQW393344 TAQ393344:TAS393344 TKM393344:TKO393344 TUI393344:TUK393344 UEE393344:UEG393344 UOA393344:UOC393344 UXW393344:UXY393344 VHS393344:VHU393344 VRO393344:VRQ393344 WBK393344:WBM393344 WLG393344:WLI393344 WVC393344:WVE393344 D393347:F393347 IQ393347:IS393347 SM393347:SO393347 ACI393347:ACK393347 AME393347:AMG393347 AWA393347:AWC393347 BFW393347:BFY393347 BPS393347:BPU393347 BZO393347:BZQ393347 CJK393347:CJM393347 CTG393347:CTI393347 DDC393347:DDE393347 DMY393347:DNA393347 DWU393347:DWW393347 EGQ393347:EGS393347 EQM393347:EQO393347 FAI393347:FAK393347 FKE393347:FKG393347 FUA393347:FUC393347 GDW393347:GDY393347 GNS393347:GNU393347 GXO393347:GXQ393347 HHK393347:HHM393347 HRG393347:HRI393347 IBC393347:IBE393347 IKY393347:ILA393347 IUU393347:IUW393347 JEQ393347:JES393347 JOM393347:JOO393347 JYI393347:JYK393347 KIE393347:KIG393347 KSA393347:KSC393347 LBW393347:LBY393347 LLS393347:LLU393347 LVO393347:LVQ393347 MFK393347:MFM393347 MPG393347:MPI393347 MZC393347:MZE393347 NIY393347:NJA393347 NSU393347:NSW393347 OCQ393347:OCS393347 OMM393347:OMO393347 OWI393347:OWK393347 PGE393347:PGG393347 PQA393347:PQC393347 PZW393347:PZY393347 QJS393347:QJU393347 QTO393347:QTQ393347 RDK393347:RDM393347 RNG393347:RNI393347 RXC393347:RXE393347 SGY393347:SHA393347 SQU393347:SQW393347 TAQ393347:TAS393347 TKM393347:TKO393347 TUI393347:TUK393347 UEE393347:UEG393347 UOA393347:UOC393347 UXW393347:UXY393347 VHS393347:VHU393347 VRO393347:VRQ393347 WBK393347:WBM393347 WLG393347:WLI393347 WVC393347:WVE393347 D458880:F458880 IQ458880:IS458880 SM458880:SO458880 ACI458880:ACK458880 AME458880:AMG458880 AWA458880:AWC458880 BFW458880:BFY458880 BPS458880:BPU458880 BZO458880:BZQ458880 CJK458880:CJM458880 CTG458880:CTI458880 DDC458880:DDE458880 DMY458880:DNA458880 DWU458880:DWW458880 EGQ458880:EGS458880 EQM458880:EQO458880 FAI458880:FAK458880 FKE458880:FKG458880 FUA458880:FUC458880 GDW458880:GDY458880 GNS458880:GNU458880 GXO458880:GXQ458880 HHK458880:HHM458880 HRG458880:HRI458880 IBC458880:IBE458880 IKY458880:ILA458880 IUU458880:IUW458880 JEQ458880:JES458880 JOM458880:JOO458880 JYI458880:JYK458880 KIE458880:KIG458880 KSA458880:KSC458880 LBW458880:LBY458880 LLS458880:LLU458880 LVO458880:LVQ458880 MFK458880:MFM458880 MPG458880:MPI458880 MZC458880:MZE458880 NIY458880:NJA458880 NSU458880:NSW458880 OCQ458880:OCS458880 OMM458880:OMO458880 OWI458880:OWK458880 PGE458880:PGG458880 PQA458880:PQC458880 PZW458880:PZY458880 QJS458880:QJU458880 QTO458880:QTQ458880 RDK458880:RDM458880 RNG458880:RNI458880 RXC458880:RXE458880 SGY458880:SHA458880 SQU458880:SQW458880 TAQ458880:TAS458880 TKM458880:TKO458880 TUI458880:TUK458880 UEE458880:UEG458880 UOA458880:UOC458880 UXW458880:UXY458880 VHS458880:VHU458880 VRO458880:VRQ458880 WBK458880:WBM458880 WLG458880:WLI458880 WVC458880:WVE458880 D458883:F458883 IQ458883:IS458883 SM458883:SO458883 ACI458883:ACK458883 AME458883:AMG458883 AWA458883:AWC458883 BFW458883:BFY458883 BPS458883:BPU458883 BZO458883:BZQ458883 CJK458883:CJM458883 CTG458883:CTI458883 DDC458883:DDE458883 DMY458883:DNA458883 DWU458883:DWW458883 EGQ458883:EGS458883 EQM458883:EQO458883 FAI458883:FAK458883 FKE458883:FKG458883 FUA458883:FUC458883 GDW458883:GDY458883 GNS458883:GNU458883 GXO458883:GXQ458883 HHK458883:HHM458883 HRG458883:HRI458883 IBC458883:IBE458883 IKY458883:ILA458883 IUU458883:IUW458883 JEQ458883:JES458883 JOM458883:JOO458883 JYI458883:JYK458883 KIE458883:KIG458883 KSA458883:KSC458883 LBW458883:LBY458883 LLS458883:LLU458883 LVO458883:LVQ458883 MFK458883:MFM458883 MPG458883:MPI458883 MZC458883:MZE458883 NIY458883:NJA458883 NSU458883:NSW458883 OCQ458883:OCS458883 OMM458883:OMO458883 OWI458883:OWK458883 PGE458883:PGG458883 PQA458883:PQC458883 PZW458883:PZY458883 QJS458883:QJU458883 QTO458883:QTQ458883 RDK458883:RDM458883 RNG458883:RNI458883 RXC458883:RXE458883 SGY458883:SHA458883 SQU458883:SQW458883 TAQ458883:TAS458883 TKM458883:TKO458883 TUI458883:TUK458883 UEE458883:UEG458883 UOA458883:UOC458883 UXW458883:UXY458883 VHS458883:VHU458883 VRO458883:VRQ458883 WBK458883:WBM458883 WLG458883:WLI458883 WVC458883:WVE458883">
      <formula1>0</formula1>
      <formula2>1500</formula2>
    </dataValidation>
    <dataValidation type="textLength" allowBlank="1" showInputMessage="1" showErrorMessage="1" errorTitle="Errore di digitazione" error="Inserire massimo 1500 caratteri" sqref="D524416:F524416 IQ524416:IS524416 SM524416:SO524416 ACI524416:ACK524416 AME524416:AMG524416 AWA524416:AWC524416 BFW524416:BFY524416 BPS524416:BPU524416 BZO524416:BZQ524416 CJK524416:CJM524416 CTG524416:CTI524416 DDC524416:DDE524416 DMY524416:DNA524416 DWU524416:DWW524416 EGQ524416:EGS524416 EQM524416:EQO524416 FAI524416:FAK524416 FKE524416:FKG524416 FUA524416:FUC524416 GDW524416:GDY524416 GNS524416:GNU524416 GXO524416:GXQ524416 HHK524416:HHM524416 HRG524416:HRI524416 IBC524416:IBE524416 IKY524416:ILA524416 IUU524416:IUW524416 JEQ524416:JES524416 JOM524416:JOO524416 JYI524416:JYK524416 KIE524416:KIG524416 KSA524416:KSC524416 LBW524416:LBY524416 LLS524416:LLU524416 LVO524416:LVQ524416 MFK524416:MFM524416 MPG524416:MPI524416 MZC524416:MZE524416 NIY524416:NJA524416 NSU524416:NSW524416 OCQ524416:OCS524416 OMM524416:OMO524416 OWI524416:OWK524416 PGE524416:PGG524416 PQA524416:PQC524416 PZW524416:PZY524416 QJS524416:QJU524416 QTO524416:QTQ524416 RDK524416:RDM524416 RNG524416:RNI524416 RXC524416:RXE524416 SGY524416:SHA524416 SQU524416:SQW524416 TAQ524416:TAS524416 TKM524416:TKO524416 TUI524416:TUK524416 UEE524416:UEG524416 UOA524416:UOC524416 UXW524416:UXY524416 VHS524416:VHU524416 VRO524416:VRQ524416 WBK524416:WBM524416 WLG524416:WLI524416 WVC524416:WVE524416 D524419:F524419 IQ524419:IS524419 SM524419:SO524419 ACI524419:ACK524419 AME524419:AMG524419 AWA524419:AWC524419 BFW524419:BFY524419 BPS524419:BPU524419 BZO524419:BZQ524419 CJK524419:CJM524419 CTG524419:CTI524419 DDC524419:DDE524419 DMY524419:DNA524419 DWU524419:DWW524419 EGQ524419:EGS524419 EQM524419:EQO524419 FAI524419:FAK524419 FKE524419:FKG524419 FUA524419:FUC524419 GDW524419:GDY524419 GNS524419:GNU524419 GXO524419:GXQ524419 HHK524419:HHM524419 HRG524419:HRI524419 IBC524419:IBE524419 IKY524419:ILA524419 IUU524419:IUW524419 JEQ524419:JES524419 JOM524419:JOO524419 JYI524419:JYK524419 KIE524419:KIG524419 KSA524419:KSC524419 LBW524419:LBY524419 LLS524419:LLU524419 LVO524419:LVQ524419 MFK524419:MFM524419 MPG524419:MPI524419 MZC524419:MZE524419 NIY524419:NJA524419 NSU524419:NSW524419 OCQ524419:OCS524419 OMM524419:OMO524419 OWI524419:OWK524419 PGE524419:PGG524419 PQA524419:PQC524419 PZW524419:PZY524419 QJS524419:QJU524419 QTO524419:QTQ524419 RDK524419:RDM524419 RNG524419:RNI524419 RXC524419:RXE524419 SGY524419:SHA524419 SQU524419:SQW524419 TAQ524419:TAS524419 TKM524419:TKO524419 TUI524419:TUK524419 UEE524419:UEG524419 UOA524419:UOC524419 UXW524419:UXY524419 VHS524419:VHU524419 VRO524419:VRQ524419 WBK524419:WBM524419 WLG524419:WLI524419 WVC524419:WVE524419 D589952:F589952 IQ589952:IS589952 SM589952:SO589952 ACI589952:ACK589952 AME589952:AMG589952 AWA589952:AWC589952 BFW589952:BFY589952 BPS589952:BPU589952 BZO589952:BZQ589952 CJK589952:CJM589952 CTG589952:CTI589952 DDC589952:DDE589952 DMY589952:DNA589952 DWU589952:DWW589952 EGQ589952:EGS589952 EQM589952:EQO589952 FAI589952:FAK589952 FKE589952:FKG589952 FUA589952:FUC589952 GDW589952:GDY589952 GNS589952:GNU589952 GXO589952:GXQ589952 HHK589952:HHM589952 HRG589952:HRI589952 IBC589952:IBE589952 IKY589952:ILA589952 IUU589952:IUW589952 JEQ589952:JES589952 JOM589952:JOO589952 JYI589952:JYK589952 KIE589952:KIG589952 KSA589952:KSC589952 LBW589952:LBY589952 LLS589952:LLU589952 LVO589952:LVQ589952 MFK589952:MFM589952 MPG589952:MPI589952 MZC589952:MZE589952 NIY589952:NJA589952 NSU589952:NSW589952 OCQ589952:OCS589952 OMM589952:OMO589952 OWI589952:OWK589952 PGE589952:PGG589952 PQA589952:PQC589952 PZW589952:PZY589952 QJS589952:QJU589952 QTO589952:QTQ589952 RDK589952:RDM589952 RNG589952:RNI589952 RXC589952:RXE589952 SGY589952:SHA589952 SQU589952:SQW589952 TAQ589952:TAS589952 TKM589952:TKO589952 TUI589952:TUK589952 UEE589952:UEG589952 UOA589952:UOC589952 UXW589952:UXY589952 VHS589952:VHU589952 VRO589952:VRQ589952 WBK589952:WBM589952 WLG589952:WLI589952 WVC589952:WVE589952 D589955:F589955 IQ589955:IS589955 SM589955:SO589955 ACI589955:ACK589955 AME589955:AMG589955 AWA589955:AWC589955 BFW589955:BFY589955 BPS589955:BPU589955 BZO589955:BZQ589955 CJK589955:CJM589955 CTG589955:CTI589955 DDC589955:DDE589955 DMY589955:DNA589955 DWU589955:DWW589955 EGQ589955:EGS589955 EQM589955:EQO589955 FAI589955:FAK589955 FKE589955:FKG589955 FUA589955:FUC589955 GDW589955:GDY589955 GNS589955:GNU589955 GXO589955:GXQ589955 HHK589955:HHM589955 HRG589955:HRI589955 IBC589955:IBE589955 IKY589955:ILA589955 IUU589955:IUW589955 JEQ589955:JES589955 JOM589955:JOO589955 JYI589955:JYK589955 KIE589955:KIG589955 KSA589955:KSC589955 LBW589955:LBY589955 LLS589955:LLU589955 LVO589955:LVQ589955 MFK589955:MFM589955 MPG589955:MPI589955 MZC589955:MZE589955 NIY589955:NJA589955 NSU589955:NSW589955 OCQ589955:OCS589955 OMM589955:OMO589955 OWI589955:OWK589955 PGE589955:PGG589955 PQA589955:PQC589955 PZW589955:PZY589955 QJS589955:QJU589955 QTO589955:QTQ589955 RDK589955:RDM589955 RNG589955:RNI589955 RXC589955:RXE589955 SGY589955:SHA589955 SQU589955:SQW589955 TAQ589955:TAS589955 TKM589955:TKO589955 TUI589955:TUK589955 UEE589955:UEG589955 UOA589955:UOC589955 UXW589955:UXY589955 VHS589955:VHU589955 VRO589955:VRQ589955 WBK589955:WBM589955 WLG589955:WLI589955 WVC589955:WVE589955 D655488:F655488 IQ655488:IS655488 SM655488:SO655488 ACI655488:ACK655488 AME655488:AMG655488 AWA655488:AWC655488 BFW655488:BFY655488 BPS655488:BPU655488 BZO655488:BZQ655488 CJK655488:CJM655488 CTG655488:CTI655488 DDC655488:DDE655488 DMY655488:DNA655488 DWU655488:DWW655488 EGQ655488:EGS655488 EQM655488:EQO655488 FAI655488:FAK655488 FKE655488:FKG655488 FUA655488:FUC655488 GDW655488:GDY655488 GNS655488:GNU655488 GXO655488:GXQ655488 HHK655488:HHM655488 HRG655488:HRI655488 IBC655488:IBE655488 IKY655488:ILA655488 IUU655488:IUW655488 JEQ655488:JES655488 JOM655488:JOO655488 JYI655488:JYK655488 KIE655488:KIG655488 KSA655488:KSC655488 LBW655488:LBY655488 LLS655488:LLU655488 LVO655488:LVQ655488 MFK655488:MFM655488 MPG655488:MPI655488 MZC655488:MZE655488 NIY655488:NJA655488 NSU655488:NSW655488 OCQ655488:OCS655488 OMM655488:OMO655488 OWI655488:OWK655488 PGE655488:PGG655488 PQA655488:PQC655488 PZW655488:PZY655488 QJS655488:QJU655488 QTO655488:QTQ655488 RDK655488:RDM655488 RNG655488:RNI655488 RXC655488:RXE655488 SGY655488:SHA655488 SQU655488:SQW655488 TAQ655488:TAS655488 TKM655488:TKO655488 TUI655488:TUK655488 UEE655488:UEG655488 UOA655488:UOC655488 UXW655488:UXY655488 VHS655488:VHU655488 VRO655488:VRQ655488 WBK655488:WBM655488 WLG655488:WLI655488 WVC655488:WVE655488 D655491:F655491 IQ655491:IS655491 SM655491:SO655491 ACI655491:ACK655491 AME655491:AMG655491 AWA655491:AWC655491 BFW655491:BFY655491 BPS655491:BPU655491 BZO655491:BZQ655491 CJK655491:CJM655491 CTG655491:CTI655491 DDC655491:DDE655491 DMY655491:DNA655491 DWU655491:DWW655491 EGQ655491:EGS655491 EQM655491:EQO655491 FAI655491:FAK655491 FKE655491:FKG655491 FUA655491:FUC655491 GDW655491:GDY655491 GNS655491:GNU655491 GXO655491:GXQ655491 HHK655491:HHM655491 HRG655491:HRI655491 IBC655491:IBE655491 IKY655491:ILA655491 IUU655491:IUW655491 JEQ655491:JES655491 JOM655491:JOO655491 JYI655491:JYK655491 KIE655491:KIG655491 KSA655491:KSC655491 LBW655491:LBY655491 LLS655491:LLU655491 LVO655491:LVQ655491 MFK655491:MFM655491 MPG655491:MPI655491 MZC655491:MZE655491 NIY655491:NJA655491 NSU655491:NSW655491 OCQ655491:OCS655491 OMM655491:OMO655491 OWI655491:OWK655491 PGE655491:PGG655491 PQA655491:PQC655491 PZW655491:PZY655491 QJS655491:QJU655491 QTO655491:QTQ655491 RDK655491:RDM655491 RNG655491:RNI655491 RXC655491:RXE655491 SGY655491:SHA655491 SQU655491:SQW655491 TAQ655491:TAS655491 TKM655491:TKO655491 TUI655491:TUK655491 UEE655491:UEG655491 UOA655491:UOC655491 UXW655491:UXY655491 VHS655491:VHU655491 VRO655491:VRQ655491 WBK655491:WBM655491 WLG655491:WLI655491 WVC655491:WVE655491 D721024:F721024 IQ721024:IS721024 SM721024:SO721024 ACI721024:ACK721024 AME721024:AMG721024 AWA721024:AWC721024 BFW721024:BFY721024 BPS721024:BPU721024 BZO721024:BZQ721024 CJK721024:CJM721024 CTG721024:CTI721024 DDC721024:DDE721024 DMY721024:DNA721024 DWU721024:DWW721024 EGQ721024:EGS721024 EQM721024:EQO721024 FAI721024:FAK721024 FKE721024:FKG721024 FUA721024:FUC721024 GDW721024:GDY721024 GNS721024:GNU721024 GXO721024:GXQ721024 HHK721024:HHM721024 HRG721024:HRI721024 IBC721024:IBE721024 IKY721024:ILA721024 IUU721024:IUW721024 JEQ721024:JES721024 JOM721024:JOO721024 JYI721024:JYK721024 KIE721024:KIG721024 KSA721024:KSC721024 LBW721024:LBY721024 LLS721024:LLU721024 LVO721024:LVQ721024 MFK721024:MFM721024 MPG721024:MPI721024 MZC721024:MZE721024 NIY721024:NJA721024 NSU721024:NSW721024 OCQ721024:OCS721024 OMM721024:OMO721024 OWI721024:OWK721024 PGE721024:PGG721024 PQA721024:PQC721024 PZW721024:PZY721024 QJS721024:QJU721024 QTO721024:QTQ721024 RDK721024:RDM721024 RNG721024:RNI721024 RXC721024:RXE721024 SGY721024:SHA721024 SQU721024:SQW721024 TAQ721024:TAS721024 TKM721024:TKO721024 TUI721024:TUK721024 UEE721024:UEG721024 UOA721024:UOC721024 UXW721024:UXY721024 VHS721024:VHU721024 VRO721024:VRQ721024 WBK721024:WBM721024 WLG721024:WLI721024 WVC721024:WVE721024 D721027:F721027 IQ721027:IS721027 SM721027:SO721027 ACI721027:ACK721027 AME721027:AMG721027 AWA721027:AWC721027 BFW721027:BFY721027 BPS721027:BPU721027 BZO721027:BZQ721027 CJK721027:CJM721027 CTG721027:CTI721027 DDC721027:DDE721027 DMY721027:DNA721027 DWU721027:DWW721027 EGQ721027:EGS721027 EQM721027:EQO721027 FAI721027:FAK721027 FKE721027:FKG721027 FUA721027:FUC721027 GDW721027:GDY721027 GNS721027:GNU721027 GXO721027:GXQ721027 HHK721027:HHM721027 HRG721027:HRI721027 IBC721027:IBE721027 IKY721027:ILA721027 IUU721027:IUW721027 JEQ721027:JES721027 JOM721027:JOO721027 JYI721027:JYK721027 KIE721027:KIG721027 KSA721027:KSC721027 LBW721027:LBY721027 LLS721027:LLU721027 LVO721027:LVQ721027 MFK721027:MFM721027 MPG721027:MPI721027 MZC721027:MZE721027 NIY721027:NJA721027 NSU721027:NSW721027 OCQ721027:OCS721027 OMM721027:OMO721027 OWI721027:OWK721027 PGE721027:PGG721027 PQA721027:PQC721027 PZW721027:PZY721027 QJS721027:QJU721027 QTO721027:QTQ721027 RDK721027:RDM721027 RNG721027:RNI721027 RXC721027:RXE721027 SGY721027:SHA721027 SQU721027:SQW721027 TAQ721027:TAS721027 TKM721027:TKO721027 TUI721027:TUK721027 UEE721027:UEG721027 UOA721027:UOC721027 UXW721027:UXY721027 VHS721027:VHU721027 VRO721027:VRQ721027 WBK721027:WBM721027 WLG721027:WLI721027 WVC721027:WVE721027 D786560:F786560 IQ786560:IS786560 SM786560:SO786560 ACI786560:ACK786560 AME786560:AMG786560 AWA786560:AWC786560 BFW786560:BFY786560 BPS786560:BPU786560 BZO786560:BZQ786560 CJK786560:CJM786560 CTG786560:CTI786560 DDC786560:DDE786560 DMY786560:DNA786560 DWU786560:DWW786560 EGQ786560:EGS786560 EQM786560:EQO786560 FAI786560:FAK786560 FKE786560:FKG786560 FUA786560:FUC786560 GDW786560:GDY786560 GNS786560:GNU786560 GXO786560:GXQ786560 HHK786560:HHM786560 HRG786560:HRI786560 IBC786560:IBE786560 IKY786560:ILA786560 IUU786560:IUW786560 JEQ786560:JES786560 JOM786560:JOO786560 JYI786560:JYK786560 KIE786560:KIG786560 KSA786560:KSC786560 LBW786560:LBY786560 LLS786560:LLU786560 LVO786560:LVQ786560 MFK786560:MFM786560 MPG786560:MPI786560 MZC786560:MZE786560 NIY786560:NJA786560 NSU786560:NSW786560 OCQ786560:OCS786560 OMM786560:OMO786560 OWI786560:OWK786560 PGE786560:PGG786560 PQA786560:PQC786560 PZW786560:PZY786560 QJS786560:QJU786560 QTO786560:QTQ786560 RDK786560:RDM786560 RNG786560:RNI786560 RXC786560:RXE786560 SGY786560:SHA786560 SQU786560:SQW786560 TAQ786560:TAS786560 TKM786560:TKO786560 TUI786560:TUK786560 UEE786560:UEG786560 UOA786560:UOC786560 UXW786560:UXY786560 VHS786560:VHU786560 VRO786560:VRQ786560 WBK786560:WBM786560 WLG786560:WLI786560 WVC786560:WVE786560 D786563:F786563 IQ786563:IS786563 SM786563:SO786563 ACI786563:ACK786563 AME786563:AMG786563 AWA786563:AWC786563 BFW786563:BFY786563 BPS786563:BPU786563 BZO786563:BZQ786563 CJK786563:CJM786563 CTG786563:CTI786563 DDC786563:DDE786563 DMY786563:DNA786563 DWU786563:DWW786563 EGQ786563:EGS786563 EQM786563:EQO786563 FAI786563:FAK786563 FKE786563:FKG786563 FUA786563:FUC786563 GDW786563:GDY786563 GNS786563:GNU786563 GXO786563:GXQ786563 HHK786563:HHM786563 HRG786563:HRI786563 IBC786563:IBE786563 IKY786563:ILA786563 IUU786563:IUW786563 JEQ786563:JES786563 JOM786563:JOO786563 JYI786563:JYK786563 KIE786563:KIG786563 KSA786563:KSC786563 LBW786563:LBY786563 LLS786563:LLU786563 LVO786563:LVQ786563 MFK786563:MFM786563 MPG786563:MPI786563 MZC786563:MZE786563 NIY786563:NJA786563 NSU786563:NSW786563 OCQ786563:OCS786563 OMM786563:OMO786563 OWI786563:OWK786563 PGE786563:PGG786563 PQA786563:PQC786563 PZW786563:PZY786563 QJS786563:QJU786563 QTO786563:QTQ786563 RDK786563:RDM786563 RNG786563:RNI786563 RXC786563:RXE786563 SGY786563:SHA786563 SQU786563:SQW786563 TAQ786563:TAS786563 TKM786563:TKO786563 TUI786563:TUK786563 UEE786563:UEG786563 UOA786563:UOC786563 UXW786563:UXY786563 VHS786563:VHU786563 VRO786563:VRQ786563 WBK786563:WBM786563 WLG786563:WLI786563 WVC786563:WVE786563 D852096:F852096 IQ852096:IS852096 SM852096:SO852096 ACI852096:ACK852096 AME852096:AMG852096 AWA852096:AWC852096 BFW852096:BFY852096 BPS852096:BPU852096 BZO852096:BZQ852096 CJK852096:CJM852096 CTG852096:CTI852096 DDC852096:DDE852096 DMY852096:DNA852096 DWU852096:DWW852096 EGQ852096:EGS852096 EQM852096:EQO852096 FAI852096:FAK852096 FKE852096:FKG852096 FUA852096:FUC852096 GDW852096:GDY852096 GNS852096:GNU852096 GXO852096:GXQ852096 HHK852096:HHM852096 HRG852096:HRI852096 IBC852096:IBE852096 IKY852096:ILA852096 IUU852096:IUW852096 JEQ852096:JES852096 JOM852096:JOO852096 JYI852096:JYK852096 KIE852096:KIG852096 KSA852096:KSC852096 LBW852096:LBY852096 LLS852096:LLU852096 LVO852096:LVQ852096 MFK852096:MFM852096 MPG852096:MPI852096 MZC852096:MZE852096 NIY852096:NJA852096 NSU852096:NSW852096 OCQ852096:OCS852096 OMM852096:OMO852096 OWI852096:OWK852096 PGE852096:PGG852096 PQA852096:PQC852096 PZW852096:PZY852096 QJS852096:QJU852096 QTO852096:QTQ852096 RDK852096:RDM852096 RNG852096:RNI852096 RXC852096:RXE852096 SGY852096:SHA852096 SQU852096:SQW852096 TAQ852096:TAS852096 TKM852096:TKO852096 TUI852096:TUK852096 UEE852096:UEG852096 UOA852096:UOC852096 UXW852096:UXY852096 VHS852096:VHU852096 VRO852096:VRQ852096 WBK852096:WBM852096 WLG852096:WLI852096 WVC852096:WVE852096 D852099:F852099 IQ852099:IS852099 SM852099:SO852099 ACI852099:ACK852099 AME852099:AMG852099 AWA852099:AWC852099 BFW852099:BFY852099 BPS852099:BPU852099 BZO852099:BZQ852099 CJK852099:CJM852099 CTG852099:CTI852099 DDC852099:DDE852099 DMY852099:DNA852099 DWU852099:DWW852099 EGQ852099:EGS852099 EQM852099:EQO852099 FAI852099:FAK852099 FKE852099:FKG852099 FUA852099:FUC852099 GDW852099:GDY852099 GNS852099:GNU852099 GXO852099:GXQ852099 HHK852099:HHM852099 HRG852099:HRI852099 IBC852099:IBE852099 IKY852099:ILA852099 IUU852099:IUW852099 JEQ852099:JES852099 JOM852099:JOO852099 JYI852099:JYK852099 KIE852099:KIG852099 KSA852099:KSC852099 LBW852099:LBY852099 LLS852099:LLU852099 LVO852099:LVQ852099 MFK852099:MFM852099 MPG852099:MPI852099 MZC852099:MZE852099 NIY852099:NJA852099 NSU852099:NSW852099 OCQ852099:OCS852099 OMM852099:OMO852099 OWI852099:OWK852099 PGE852099:PGG852099 PQA852099:PQC852099 PZW852099:PZY852099 QJS852099:QJU852099 QTO852099:QTQ852099 RDK852099:RDM852099 RNG852099:RNI852099 RXC852099:RXE852099 SGY852099:SHA852099 SQU852099:SQW852099 TAQ852099:TAS852099 TKM852099:TKO852099 TUI852099:TUK852099 UEE852099:UEG852099 UOA852099:UOC852099 UXW852099:UXY852099 VHS852099:VHU852099 VRO852099:VRQ852099 WBK852099:WBM852099 WLG852099:WLI852099 WVC852099:WVE852099 D917632:F917632 IQ917632:IS917632 SM917632:SO917632 ACI917632:ACK917632 AME917632:AMG917632 AWA917632:AWC917632 BFW917632:BFY917632 BPS917632:BPU917632 BZO917632:BZQ917632 CJK917632:CJM917632 CTG917632:CTI917632 DDC917632:DDE917632 DMY917632:DNA917632 DWU917632:DWW917632 EGQ917632:EGS917632 EQM917632:EQO917632 FAI917632:FAK917632 FKE917632:FKG917632 FUA917632:FUC917632 GDW917632:GDY917632 GNS917632:GNU917632 GXO917632:GXQ917632 HHK917632:HHM917632 HRG917632:HRI917632 IBC917632:IBE917632 IKY917632:ILA917632 IUU917632:IUW917632 JEQ917632:JES917632 JOM917632:JOO917632 JYI917632:JYK917632 KIE917632:KIG917632 KSA917632:KSC917632 LBW917632:LBY917632 LLS917632:LLU917632 LVO917632:LVQ917632 MFK917632:MFM917632 MPG917632:MPI917632 MZC917632:MZE917632 NIY917632:NJA917632 NSU917632:NSW917632 OCQ917632:OCS917632 OMM917632:OMO917632 OWI917632:OWK917632 PGE917632:PGG917632 PQA917632:PQC917632 PZW917632:PZY917632 QJS917632:QJU917632 QTO917632:QTQ917632 RDK917632:RDM917632 RNG917632:RNI917632 RXC917632:RXE917632 SGY917632:SHA917632 SQU917632:SQW917632 TAQ917632:TAS917632 TKM917632:TKO917632 TUI917632:TUK917632 UEE917632:UEG917632 UOA917632:UOC917632 UXW917632:UXY917632 VHS917632:VHU917632 VRO917632:VRQ917632 WBK917632:WBM917632 WLG917632:WLI917632 WVC917632:WVE917632 D917635:F917635 IQ917635:IS917635 SM917635:SO917635 ACI917635:ACK917635 AME917635:AMG917635 AWA917635:AWC917635 BFW917635:BFY917635 BPS917635:BPU917635 BZO917635:BZQ917635 CJK917635:CJM917635 CTG917635:CTI917635 DDC917635:DDE917635 DMY917635:DNA917635 DWU917635:DWW917635 EGQ917635:EGS917635 EQM917635:EQO917635 FAI917635:FAK917635 FKE917635:FKG917635 FUA917635:FUC917635 GDW917635:GDY917635 GNS917635:GNU917635 GXO917635:GXQ917635 HHK917635:HHM917635 HRG917635:HRI917635 IBC917635:IBE917635 IKY917635:ILA917635 IUU917635:IUW917635 JEQ917635:JES917635 JOM917635:JOO917635 JYI917635:JYK917635 KIE917635:KIG917635 KSA917635:KSC917635 LBW917635:LBY917635 LLS917635:LLU917635 LVO917635:LVQ917635 MFK917635:MFM917635 MPG917635:MPI917635 MZC917635:MZE917635 NIY917635:NJA917635 NSU917635:NSW917635 OCQ917635:OCS917635 OMM917635:OMO917635 OWI917635:OWK917635 PGE917635:PGG917635 PQA917635:PQC917635 PZW917635:PZY917635 QJS917635:QJU917635 QTO917635:QTQ917635 RDK917635:RDM917635 RNG917635:RNI917635 RXC917635:RXE917635 SGY917635:SHA917635 SQU917635:SQW917635 TAQ917635:TAS917635 TKM917635:TKO917635 TUI917635:TUK917635 UEE917635:UEG917635 UOA917635:UOC917635 UXW917635:UXY917635 VHS917635:VHU917635 VRO917635:VRQ917635 WBK917635:WBM917635 WLG917635:WLI917635 WVC917635:WVE917635 D983168:F983168 IQ983168:IS983168 SM983168:SO983168 ACI983168:ACK983168 AME983168:AMG983168 AWA983168:AWC983168 BFW983168:BFY983168 BPS983168:BPU983168 BZO983168:BZQ983168 CJK983168:CJM983168 CTG983168:CTI983168 DDC983168:DDE983168 DMY983168:DNA983168 DWU983168:DWW983168 EGQ983168:EGS983168 EQM983168:EQO983168 FAI983168:FAK983168 FKE983168:FKG983168 FUA983168:FUC983168 GDW983168:GDY983168 GNS983168:GNU983168 GXO983168:GXQ983168 HHK983168:HHM983168 HRG983168:HRI983168 IBC983168:IBE983168 IKY983168:ILA983168 IUU983168:IUW983168 JEQ983168:JES983168 JOM983168:JOO983168 JYI983168:JYK983168 KIE983168:KIG983168 KSA983168:KSC983168 LBW983168:LBY983168 LLS983168:LLU983168 LVO983168:LVQ983168 MFK983168:MFM983168 MPG983168:MPI983168 MZC983168:MZE983168 NIY983168:NJA983168 NSU983168:NSW983168 OCQ983168:OCS983168 OMM983168:OMO983168 OWI983168:OWK983168 PGE983168:PGG983168 PQA983168:PQC983168 PZW983168:PZY983168 QJS983168:QJU983168 QTO983168:QTQ983168 RDK983168:RDM983168 RNG983168:RNI983168 RXC983168:RXE983168 SGY983168:SHA983168 SQU983168:SQW983168 TAQ983168:TAS983168 TKM983168:TKO983168 TUI983168:TUK983168 UEE983168:UEG983168 UOA983168:UOC983168 UXW983168:UXY983168 VHS983168:VHU983168 VRO983168:VRQ983168 WBK983168:WBM983168 WLG983168:WLI983168 WVC983168:WVE983168 D983171:F983171 IQ983171:IS983171 SM983171:SO983171 ACI983171:ACK983171 AME983171:AMG983171 AWA983171:AWC983171 BFW983171:BFY983171 BPS983171:BPU983171 BZO983171:BZQ983171 CJK983171:CJM983171 CTG983171:CTI983171 DDC983171:DDE983171 DMY983171:DNA983171 DWU983171:DWW983171 EGQ983171:EGS983171 EQM983171:EQO983171 FAI983171:FAK983171 FKE983171:FKG983171 FUA983171:FUC983171 GDW983171:GDY983171 GNS983171:GNU983171 GXO983171:GXQ983171 HHK983171:HHM983171 HRG983171:HRI983171 IBC983171:IBE983171 IKY983171:ILA983171 IUU983171:IUW983171 JEQ983171:JES983171 JOM983171:JOO983171 JYI983171:JYK983171 KIE983171:KIG983171 KSA983171:KSC983171 LBW983171:LBY983171 LLS983171:LLU983171 LVO983171:LVQ983171 MFK983171:MFM983171 MPG983171:MPI983171 MZC983171:MZE983171 NIY983171:NJA983171 NSU983171:NSW983171 OCQ983171:OCS983171 OMM983171:OMO983171 OWI983171:OWK983171 PGE983171:PGG983171 PQA983171:PQC983171 PZW983171:PZY983171 QJS983171:QJU983171 QTO983171:QTQ983171 RDK983171:RDM983171 RNG983171:RNI983171 RXC983171:RXE983171 SGY983171:SHA983171 SQU983171:SQW983171 TAQ983171:TAS983171 TKM983171:TKO983171 TUI983171:TUK983171 UEE983171:UEG983171 UOA983171:UOC983171 UXW983171:UXY983171 VHS983171:VHU983171 VRO983171:VRQ983171 WBK983171:WBM983171 WLG983171:WLI983171 WVC983171:WVE983171">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F39 F41 F121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59 IS65659 SO65659 ACK65659 AMG65659 AWC65659 BFY65659 BPU65659 BZQ65659 CJM65659 CTI65659 DDE65659 DNA65659 DWW65659 EGS65659 EQO65659 FAK65659 FKG65659 FUC65659 GDY65659 GNU65659 GXQ65659 HHM65659 HRI65659 IBE65659 ILA65659 IUW65659 JES65659 JOO65659 JYK65659 KIG65659 KSC65659 LBY65659 LLU65659 LVQ65659 MFM65659 MPI65659 MZE65659 NJA65659 NSW65659 OCS65659 OMO65659 OWK65659 PGG65659 PQC65659 PZY65659 QJU65659 QTQ65659 RDM65659 RNI65659 RXE65659 SHA65659 SQW65659 TAS65659 TKO65659 TUK65659 UEG65659 UOC65659 UXY65659 VHU65659 VRQ65659 WBM65659 WLI65659 WVE65659 F131195 IS131195 SO131195 ACK131195 AMG131195 AWC131195 BFY131195 BPU131195 BZQ131195 CJM131195 CTI131195 DDE131195 DNA131195 DWW131195 EGS131195 EQO131195 FAK131195 FKG131195 FUC131195 GDY131195 GNU131195 GXQ131195 HHM131195 HRI131195 IBE131195 ILA131195 IUW131195 JES131195 JOO131195 JYK131195 KIG131195 KSC131195 LBY131195 LLU131195 LVQ131195 MFM131195 MPI131195 MZE131195 NJA131195 NSW131195 OCS131195 OMO131195 OWK131195 PGG131195 PQC131195 PZY131195 QJU131195 QTQ131195 RDM131195 RNI131195 RXE131195 SHA131195 SQW131195 TAS131195 TKO131195 TUK131195 UEG131195 UOC131195 UXY131195 VHU131195 VRQ131195 WBM131195 WLI131195 WVE131195 F196731 IS196731 SO196731 ACK196731 AMG196731 AWC196731 BFY196731 BPU196731 BZQ196731 CJM196731 CTI196731 DDE196731 DNA196731 DWW196731 EGS196731 EQO196731 FAK196731 FKG196731 FUC196731 GDY196731 GNU196731 GXQ196731 HHM196731 HRI196731 IBE196731 ILA196731 IUW196731 JES196731 JOO196731 JYK196731 KIG196731 KSC196731 LBY196731 LLU196731 LVQ196731 MFM196731 MPI196731 MZE196731 NJA196731 NSW196731 OCS196731 OMO196731 OWK196731 PGG196731 PQC196731 PZY196731 QJU196731 QTQ196731 RDM196731 RNI196731 RXE196731 SHA196731 SQW196731 TAS196731 TKO196731 TUK196731 UEG196731 UOC196731 UXY196731 VHU196731 VRQ196731 WBM196731 WLI196731 WVE196731 F262267 IS262267 SO262267 ACK262267 AMG262267 AWC262267 BFY262267 BPU262267 BZQ262267 CJM262267 CTI262267 DDE262267 DNA262267 DWW262267 EGS262267 EQO262267 FAK262267 FKG262267 FUC262267 GDY262267 GNU262267 GXQ262267 HHM262267 HRI262267 IBE262267 ILA262267 IUW262267 JES262267 JOO262267 JYK262267 KIG262267 KSC262267 LBY262267 LLU262267 LVQ262267 MFM262267 MPI262267 MZE262267 NJA262267 NSW262267 OCS262267 OMO262267 OWK262267 PGG262267 PQC262267 PZY262267 QJU262267 QTQ262267 RDM262267 RNI262267 RXE262267 SHA262267 SQW262267 TAS262267 TKO262267 TUK262267 UEG262267 UOC262267 UXY262267 VHU262267 VRQ262267 WBM262267 WLI262267 WVE262267 F327803 IS327803 SO327803 ACK327803 AMG327803 AWC327803 BFY327803 BPU327803 BZQ327803 CJM327803 CTI327803 DDE327803 DNA327803 DWW327803 EGS327803 EQO327803 FAK327803 FKG327803 FUC327803 GDY327803 GNU327803 GXQ327803 HHM327803 HRI327803 IBE327803 ILA327803 IUW327803 JES327803 JOO327803 JYK327803 KIG327803 KSC327803 LBY327803 LLU327803 LVQ327803 MFM327803 MPI327803 MZE327803 NJA327803 NSW327803 OCS327803 OMO327803 OWK327803 PGG327803 PQC327803 PZY327803 QJU327803 QTQ327803 RDM327803 RNI327803 RXE327803 SHA327803 SQW327803 TAS327803 TKO327803 TUK327803 UEG327803 UOC327803 UXY327803 VHU327803 VRQ327803 WBM327803 WLI327803 WVE327803 F393339 IS393339 SO393339 ACK393339 AMG393339 AWC393339 BFY393339 BPU393339 BZQ393339 CJM393339 CTI393339 DDE393339 DNA393339 DWW393339 EGS393339 EQO393339 FAK393339 FKG393339 FUC393339 GDY393339 GNU393339 GXQ393339 HHM393339 HRI393339 IBE393339 ILA393339 IUW393339 JES393339 JOO393339 JYK393339 KIG393339 KSC393339 LBY393339 LLU393339 LVQ393339 MFM393339 MPI393339 MZE393339 NJA393339 NSW393339 OCS393339 OMO393339 OWK393339 PGG393339 PQC393339 PZY393339 QJU393339 QTQ393339 RDM393339 RNI393339 RXE393339 SHA393339 SQW393339 TAS393339 TKO393339 TUK393339 UEG393339 UOC393339 UXY393339 VHU393339 VRQ393339 WBM393339 WLI393339 WVE393339 F458875 IS458875 SO458875 ACK458875 AMG458875 AWC458875 BFY458875 BPU458875 BZQ458875 CJM458875 CTI458875 DDE458875 DNA458875 DWW458875 EGS458875 EQO458875 FAK458875 FKG458875 FUC458875 GDY458875 GNU458875 GXQ458875 HHM458875 HRI458875 IBE458875 ILA458875 IUW458875 JES458875 JOO458875 JYK458875 KIG458875 KSC458875 LBY458875 LLU458875 LVQ458875 MFM458875 MPI458875 MZE458875 NJA458875 NSW458875 OCS458875 OMO458875 OWK458875 PGG458875 PQC458875 PZY458875 QJU458875 QTQ458875 RDM458875 RNI458875 RXE458875 SHA458875 SQW458875 TAS458875 TKO458875 TUK458875 UEG458875 UOC458875 UXY458875 VHU458875 VRQ458875 WBM458875 WLI458875 WVE458875 F524411 IS524411 SO524411 ACK524411 AMG524411 AWC524411 BFY524411 BPU524411 BZQ524411 CJM524411 CTI524411 DDE524411 DNA524411 DWW524411 EGS524411 EQO524411 FAK524411 FKG524411 FUC524411 GDY524411 GNU524411 GXQ524411 HHM524411 HRI524411 IBE524411 ILA524411 IUW524411 JES524411 JOO524411 JYK524411 KIG524411 KSC524411 LBY524411 LLU524411 LVQ524411 MFM524411 MPI524411 MZE524411 NJA524411 NSW524411 OCS524411 OMO524411 OWK524411 PGG524411 PQC524411 PZY524411 QJU524411 QTQ524411 RDM524411 RNI524411 RXE524411 SHA524411 SQW524411 TAS524411 TKO524411 TUK524411 UEG524411 UOC524411 UXY524411 VHU524411 VRQ524411 WBM524411 WLI524411 WVE524411 F589947 IS589947 SO589947 ACK589947 AMG589947 AWC589947 BFY589947 BPU589947 BZQ589947 CJM589947 CTI589947 DDE589947 DNA589947 DWW589947 EGS589947 EQO589947 FAK589947 FKG589947 FUC589947 GDY589947 GNU589947 GXQ589947 HHM589947 HRI589947 IBE589947 ILA589947 IUW589947 JES589947 JOO589947 JYK589947 KIG589947 KSC589947 LBY589947 LLU589947 LVQ589947 MFM589947 MPI589947 MZE589947 NJA589947 NSW589947 OCS589947 OMO589947 OWK589947 PGG589947 PQC589947 PZY589947 QJU589947 QTQ589947 RDM589947 RNI589947 RXE589947 SHA589947 SQW589947 TAS589947 TKO589947 TUK589947 UEG589947 UOC589947 UXY589947 VHU589947 VRQ589947 WBM589947 WLI589947 WVE589947 F655483 IS655483 SO655483 ACK655483 AMG655483 AWC655483 BFY655483 BPU655483 BZQ655483 CJM655483 CTI655483 DDE655483 DNA655483 DWW655483 EGS655483 EQO655483 FAK655483 FKG655483 FUC655483 GDY655483 GNU655483 GXQ655483 HHM655483 HRI655483 IBE655483 ILA655483 IUW655483 JES655483 JOO655483 JYK655483 KIG655483 KSC655483 LBY655483 LLU655483 LVQ655483 MFM655483 MPI655483 MZE655483 NJA655483 NSW655483 OCS655483 OMO655483 OWK655483 PGG655483 PQC655483 PZY655483 QJU655483 QTQ655483 RDM655483 RNI655483 RXE655483 SHA655483 SQW655483 TAS655483 TKO655483 TUK655483 UEG655483 UOC655483 UXY655483 VHU655483 VRQ655483 WBM655483 WLI655483 WVE655483 F721019 IS721019 SO721019 ACK721019 AMG721019 AWC721019 BFY721019 BPU721019 BZQ721019 CJM721019 CTI721019 DDE721019 DNA721019 DWW721019 EGS721019 EQO721019 FAK721019 FKG721019 FUC721019 GDY721019 GNU721019 GXQ721019 HHM721019 HRI721019 IBE721019 ILA721019 IUW721019 JES721019 JOO721019 JYK721019 KIG721019 KSC721019 LBY721019 LLU721019 LVQ721019 MFM721019 MPI721019 MZE721019 NJA721019 NSW721019 OCS721019 OMO721019 OWK721019 PGG721019 PQC721019 PZY721019 QJU721019 QTQ721019 RDM721019 RNI721019 RXE721019 SHA721019 SQW721019 TAS721019 TKO721019 TUK721019 UEG721019 UOC721019 UXY721019 VHU721019 VRQ721019 WBM721019 WLI721019 WVE721019 F786555 IS786555 SO786555 ACK786555 AMG786555 AWC786555 BFY786555 BPU786555 BZQ786555 CJM786555 CTI786555 DDE786555 DNA786555 DWW786555 EGS786555 EQO786555 FAK786555 FKG786555 FUC786555 GDY786555 GNU786555 GXQ786555 HHM786555 HRI786555 IBE786555 ILA786555 IUW786555 JES786555 JOO786555 JYK786555 KIG786555 KSC786555 LBY786555 LLU786555 LVQ786555 MFM786555 MPI786555 MZE786555 NJA786555 NSW786555 OCS786555 OMO786555 OWK786555 PGG786555 PQC786555 PZY786555 QJU786555 QTQ786555 RDM786555 RNI786555 RXE786555 SHA786555 SQW786555 TAS786555 TKO786555 TUK786555 UEG786555 UOC786555 UXY786555 VHU786555 VRQ786555 WBM786555 WLI786555 WVE786555 F852091 IS852091 SO852091 ACK852091 AMG852091 AWC852091 BFY852091 BPU852091 BZQ852091 CJM852091 CTI852091 DDE852091 DNA852091 DWW852091 EGS852091 EQO852091 FAK852091 FKG852091 FUC852091 GDY852091 GNU852091 GXQ852091 HHM852091 HRI852091 IBE852091 ILA852091 IUW852091 JES852091 JOO852091 JYK852091 KIG852091 KSC852091 LBY852091 LLU852091 LVQ852091 MFM852091 MPI852091 MZE852091 NJA852091 NSW852091 OCS852091 OMO852091 OWK852091 PGG852091 PQC852091 PZY852091 QJU852091 QTQ852091 RDM852091 RNI852091 RXE852091 SHA852091 SQW852091 TAS852091 TKO852091 TUK852091 UEG852091 UOC852091 UXY852091 VHU852091 VRQ852091 WBM852091 WLI852091 WVE852091 F917627 IS917627 SO917627 ACK917627 AMG917627 AWC917627 BFY917627 BPU917627 BZQ917627 CJM917627 CTI917627 DDE917627 DNA917627 DWW917627 EGS917627 EQO917627 FAK917627 FKG917627 FUC917627 GDY917627 GNU917627 GXQ917627 HHM917627 HRI917627 IBE917627 ILA917627 IUW917627 JES917627 JOO917627 JYK917627 KIG917627 KSC917627 LBY917627 LLU917627 LVQ917627 MFM917627 MPI917627 MZE917627 NJA917627 NSW917627 OCS917627 OMO917627 OWK917627 PGG917627 PQC917627 PZY917627 QJU917627 QTQ917627 RDM917627 RNI917627 RXE917627 SHA917627 SQW917627 TAS917627 TKO917627 TUK917627 UEG917627 UOC917627 UXY917627 VHU917627 VRQ917627 WBM917627 WLI917627 WVE917627 F983163 IS983163 SO983163 ACK983163 AMG983163 AWC983163 BFY983163 BPU983163 BZQ983163 CJM983163 CTI983163 DDE983163 DNA983163 DWW983163 EGS983163 EQO983163 FAK983163 FKG983163 FUC983163 GDY983163 GNU983163 GXQ983163 HHM983163 HRI983163 IBE983163 ILA983163 IUW983163 JES983163 JOO983163 JYK983163 KIG983163 KSC983163 LBY983163 LLU983163 LVQ983163 MFM983163 MPI983163 MZE983163 NJA983163 NSW983163 OCS983163 OMO983163 OWK983163 PGG983163 PQC983163 PZY983163 QJU983163 QTQ983163 RDM983163 RNI983163 RXE983163 SHA983163 SQW983163 TAS983163 TKO983163 TUK983163 UEG983163 UOC983163 UXY983163 VHU983163 VRQ983163 WBM983163">
      <formula1>OR(F39=0,F39-INT(F39*10000)/10000=0)</formula1>
    </dataValidation>
    <dataValidation type="custom" operator="lessThan" allowBlank="1" showInputMessage="1" showErrorMessage="1" errorTitle="Errore di digitazione" error="Inserire solo valori percentuali con al massimo due cifre decimali e chiudere con il simbolo %." sqref="WLI983163 WVE983163">
      <formula1>OR(F39=0,F39-INT(F39*10000)/10000=0)</formula1>
    </dataValidation>
    <dataValidation type="date" allowBlank="1" showInputMessage="1" showErrorMessage="1" errorTitle="Errore di digitazione" error="Digitare una data non anteriore al 1 Gennaio dell'anno precedente quello di rilevazione (gg/mm/aaaa)" sqref="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F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F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F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F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F327699 IS327699 SO327699">
      <formula1>44197</formula1>
      <formula2>TODAY()</formula2>
    </dataValidation>
    <dataValidation type="date" allowBlank="1" showInputMessage="1" showErrorMessage="1" errorTitle="Errore di digitazione" error="Digitare una data non anteriore al 1 Gennaio dell'anno precedente quello di rilevazione (gg/mm/aaaa)" sqref="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F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F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F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F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F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655381 IS655381 SO655381">
      <formula1>44197</formula1>
      <formula2>TODAY()</formula2>
    </dataValidation>
    <dataValidation type="date" allowBlank="1" showInputMessage="1" showErrorMessage="1" errorTitle="Errore di digitazione" error="Digitare una data non anteriore al 1 Gennaio dell'anno precedente quello di rilevazione (gg/mm/aaaa)" sqref="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F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F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F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F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F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formula1>44562</formula1>
      <formula2>TODAY()</formula2>
    </dataValidation>
    <dataValidation type="whole" operator="lessThan" allowBlank="1" showInputMessage="1" showErrorMessage="1" errorTitle="Errore di digitazione" error="Inserire solo numeri interi o lasciare vuoto." 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59 IS59">
      <formula1>100000000000000</formula1>
    </dataValidation>
    <dataValidation type="whole" operator="lessThan" allowBlank="1" showInputMessage="1" showErrorMessage="1" errorTitle="Errore di digitazione" error="Inserire solo numeri interi o lasciare vuoto." sqref="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105 IS105">
      <formula1>100000000000000</formula1>
    </dataValidation>
    <dataValidation type="whole" operator="lessThan" allowBlank="1" showInputMessage="1" showErrorMessage="1" errorTitle="Errore di digitazione" error="Inserire solo numeri interi o lasciare vuoto." sqref="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F65571:F65573 IS65571:IS65573 SO65571:SO65573 ACK65571:ACK65573 AMG65571:AMG65573 AWC65571:AWC65573 BFY65571:BFY65573 BPU65571:BPU65573 BZQ65571:BZQ65573 CJM65571:CJM65573 CTI65571:CTI65573 DDE65571:DDE65573 DNA65571:DNA65573 DWW65571:DWW65573 EGS65571:EGS65573 EQO65571:EQO65573 FAK65571:FAK65573 FKG65571:FKG65573 FUC65571:FUC65573 GDY65571:GDY65573 GNU65571:GNU65573 GXQ65571:GXQ65573 HHM65571:HHM65573 HRI65571:HRI65573 IBE65571:IBE65573 ILA65571:ILA65573 IUW65571:IUW65573 JES65571:JES65573 JOO65571:JOO65573 JYK65571:JYK65573 KIG65571:KIG65573 KSC65571:KSC65573 LBY65571:LBY65573 LLU65571:LLU65573 LVQ65571:LVQ65573 MFM65571:MFM65573 MPI65571:MPI65573 MZE65571:MZE65573 NJA65571:NJA65573 NSW65571:NSW65573 OCS65571:OCS65573 OMO65571:OMO65573 OWK65571:OWK65573 PGG65571:PGG65573 PQC65571:PQC65573 PZY65571:PZY65573 QJU65571:QJU65573 QTQ65571:QTQ65573 RDM65571:RDM65573 RNI65571:RNI65573 RXE65571:RXE65573 SHA65571:SHA65573 SQW65571:SQW65573 TAS65571:TAS65573 TKO65571:TKO65573 TUK65571:TUK65573 UEG65571:UEG65573 UOC65571:UOC65573 UXY65571:UXY65573 VHU65571:VHU65573 VRQ65571:VRQ65573 WBM65571:WBM65573 WLI65571:WLI65573 WVE65571:WVE65573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65589 IS65589">
      <formula1>100000000000000</formula1>
    </dataValidation>
    <dataValidation type="whole" operator="lessThan" allowBlank="1" showInputMessage="1" showErrorMessage="1" errorTitle="Errore di digitazione" error="Inserire solo numeri interi o lasciare vuoto." sqref="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65633 IS65633">
      <formula1>100000000000000</formula1>
    </dataValidation>
    <dataValidation type="whole" operator="lessThan" allowBlank="1" showInputMessage="1" showErrorMessage="1" errorTitle="Errore di digitazione" error="Inserire solo numeri interi o lasciare vuoto." sqref="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65637 IS65637 SO65637 ACK65637 AMG65637 AWC65637 BFY65637 BPU65637 BZQ65637 CJM65637 CTI65637 DDE65637 DNA65637 DWW65637 EGS65637 EQO65637 FAK65637 FKG65637 FUC65637 GDY65637 GNU65637 GXQ65637 HHM65637 HRI65637 IBE65637 ILA65637 IUW65637 JES65637 JOO65637 JYK65637 KIG65637 KSC65637 LBY65637 LLU65637 LVQ65637 MFM65637 MPI65637 MZE65637 NJA65637 NSW65637 OCS65637 OMO65637 OWK65637 PGG65637 PQC65637 PZY65637 QJU65637 QTQ65637 RDM65637 RNI65637 RXE65637 SHA65637 SQW65637 TAS65637 TKO65637 TUK65637 UEG65637 UOC65637 UXY65637 VHU65637 VRQ65637 WBM65637 WLI65637 WVE65637 F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F65643 IS65643 SO65643 ACK65643 AMG65643 AWC65643 BFY65643 BPU65643 BZQ65643 CJM65643 CTI65643 DDE65643 DNA65643 DWW65643 EGS65643 EQO65643 FAK65643 FKG65643 FUC65643 GDY65643 GNU65643 GXQ65643 HHM65643 HRI65643 IBE65643 ILA65643 IUW65643 JES65643 JOO65643 JYK65643 KIG65643 KSC65643 LBY65643 LLU65643 LVQ65643 MFM65643 MPI65643 MZE65643 NJA65643 NSW65643 OCS65643 OMO65643 OWK65643 PGG65643 PQC65643 PZY65643 QJU65643 QTQ65643 RDM65643 RNI65643 RXE65643 SHA65643 SQW65643 TAS65643 TKO65643 TUK65643 UEG65643 UOC65643 UXY65643 VHU65643 VRQ65643 WBM65643 WLI65643 WVE65643 F65645 IS65645 SO65645 ACK65645 AMG65645 AWC65645 BFY65645 BPU65645 BZQ65645 CJM65645 CTI65645 DDE65645 DNA65645 DWW65645 EGS65645 EQO65645 FAK65645 FKG65645 FUC65645 GDY65645 GNU65645 GXQ65645 HHM65645 HRI65645 IBE65645 ILA65645 IUW65645 JES65645 JOO65645 JYK65645 KIG65645 KSC65645 LBY65645 LLU65645 LVQ65645 MFM65645 MPI65645 MZE65645 NJA65645 NSW65645 OCS65645 OMO65645 OWK65645 PGG65645 PQC65645 PZY65645 QJU65645 QTQ65645 RDM65645 RNI65645 RXE65645 SHA65645 SQW65645 TAS65645 TKO65645 TUK65645 UEG65645 UOC65645 UXY65645 VHU65645 VRQ65645 WBM65645 WLI65645 WVE65645 F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F65649 IS65649 SO65649 ACK65649 AMG65649 AWC65649 BFY65649 BPU65649 BZQ65649 CJM65649 CTI65649 DDE65649 DNA65649 DWW65649 EGS65649 EQO65649 FAK65649 FKG65649 FUC65649 GDY65649 GNU65649 GXQ65649 HHM65649 HRI65649 IBE65649 ILA65649 IUW65649 JES65649 JOO65649 JYK65649 KIG65649 KSC65649 LBY65649 LLU65649 LVQ65649 MFM65649 MPI65649 MZE65649 NJA65649 NSW65649 OCS65649 OMO65649 OWK65649 PGG65649 PQC65649 PZY65649 QJU65649 QTQ65649 RDM65649 RNI65649 RXE65649 SHA65649 SQW65649 TAS65649 TKO65649 TUK65649 UEG65649 UOC65649 UXY65649 VHU65649 VRQ65649 WBM65649 WLI65649 WVE65649 F65651 IS65651 SO65651 ACK65651 AMG65651 AWC65651 BFY65651 BPU65651 BZQ65651 CJM65651 CTI65651 DDE65651 DNA65651 DWW65651 EGS65651 EQO65651 FAK65651 FKG65651 FUC65651 GDY65651 GNU65651 GXQ65651 HHM65651 HRI65651 IBE65651 ILA65651 IUW65651 JES65651 JOO65651 JYK65651 KIG65651 KSC65651 LBY65651 LLU65651 LVQ65651 MFM65651 MPI65651 MZE65651 NJA65651 NSW65651 OCS65651 OMO65651 OWK65651 PGG65651 PQC65651 PZY65651 QJU65651 QTQ65651 RDM65651 RNI65651 RXE65651 SHA65651 SQW65651 TAS65651 TKO65651 TUK65651 UEG65651 UOC65651 UXY65651 VHU65651 VRQ65651 WBM65651 WLI65651 WVE65651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F131107:F131109 IS131107:IS131109 SO131107:SO131109 ACK131107:ACK131109 AMG131107:AMG131109 AWC131107:AWC131109 BFY131107:BFY131109 BPU131107:BPU131109 BZQ131107:BZQ131109 CJM131107:CJM131109 CTI131107:CTI131109 DDE131107:DDE131109 DNA131107:DNA131109 DWW131107:DWW131109 EGS131107:EGS131109 EQO131107:EQO131109 FAK131107:FAK131109 FKG131107:FKG131109 FUC131107:FUC131109 GDY131107:GDY131109 GNU131107:GNU131109 GXQ131107:GXQ131109 HHM131107:HHM131109 HRI131107:HRI131109 IBE131107:IBE131109 ILA131107:ILA131109 IUW131107:IUW131109 JES131107:JES131109 JOO131107:JOO131109 JYK131107:JYK131109 KIG131107:KIG131109 KSC131107:KSC131109 LBY131107:LBY131109 LLU131107:LLU131109 LVQ131107:LVQ131109 MFM131107:MFM131109 MPI131107:MPI131109 MZE131107:MZE131109 NJA131107:NJA131109 NSW131107:NSW131109 OCS131107:OCS131109 OMO131107:OMO131109 OWK131107:OWK131109 PGG131107:PGG131109 PQC131107:PQC131109 PZY131107:PZY131109 QJU131107:QJU131109 QTQ131107:QTQ131109 RDM131107:RDM131109 RNI131107:RNI131109 RXE131107:RXE131109 SHA131107:SHA131109 SQW131107:SQW131109 TAS131107:TAS131109 TKO131107:TKO131109 TUK131107:TUK131109 UEG131107:UEG131109 UOC131107:UOC131109 UXY131107:UXY131109 VHU131107:VHU131109 VRQ131107:VRQ131109 WBM131107:WBM131109 WLI131107:WLI131109 WVE131107:WVE131109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31115 IS131115">
      <formula1>100000000000000</formula1>
    </dataValidation>
    <dataValidation type="whole" operator="lessThan" allowBlank="1" showInputMessage="1" showErrorMessage="1" errorTitle="Errore di digitazione" error="Inserire solo numeri interi o lasciare vuoto." sqref="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31161 IS131161">
      <formula1>100000000000000</formula1>
    </dataValidation>
    <dataValidation type="whole" operator="lessThan" allowBlank="1" showInputMessage="1" showErrorMessage="1" errorTitle="Errore di digitazione" error="Inserire solo numeri interi o lasciare vuoto." sqref="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31173 IS131173 SO131173 ACK131173 AMG131173 AWC131173 BFY131173 BPU131173 BZQ131173 CJM131173 CTI131173 DDE131173 DNA131173 DWW131173 EGS131173 EQO131173 FAK131173 FKG131173 FUC131173 GDY131173 GNU131173 GXQ131173 HHM131173 HRI131173 IBE131173 ILA131173 IUW131173 JES131173 JOO131173 JYK131173 KIG131173 KSC131173 LBY131173 LLU131173 LVQ131173 MFM131173 MPI131173 MZE131173 NJA131173 NSW131173 OCS131173 OMO131173 OWK131173 PGG131173 PQC131173 PZY131173 QJU131173 QTQ131173 RDM131173 RNI131173 RXE131173 SHA131173 SQW131173 TAS131173 TKO131173 TUK131173 UEG131173 UOC131173 UXY131173 VHU131173 VRQ131173 WBM131173 WLI131173 WVE131173 F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F131179 IS131179 SO131179 ACK131179 AMG131179 AWC131179 BFY131179 BPU131179 BZQ131179 CJM131179 CTI131179 DDE131179 DNA131179 DWW131179 EGS131179 EQO131179 FAK131179 FKG131179 FUC131179 GDY131179 GNU131179 GXQ131179 HHM131179 HRI131179 IBE131179 ILA131179 IUW131179 JES131179 JOO131179 JYK131179 KIG131179 KSC131179 LBY131179 LLU131179 LVQ131179 MFM131179 MPI131179 MZE131179 NJA131179 NSW131179 OCS131179 OMO131179 OWK131179 PGG131179 PQC131179 PZY131179 QJU131179 QTQ131179 RDM131179 RNI131179 RXE131179 SHA131179 SQW131179 TAS131179 TKO131179 TUK131179 UEG131179 UOC131179 UXY131179 VHU131179 VRQ131179 WBM131179 WLI131179 WVE131179 F131181 IS131181 SO131181 ACK131181 AMG131181 AWC131181 BFY131181 BPU131181 BZQ131181 CJM131181 CTI131181 DDE131181 DNA131181 DWW131181 EGS131181 EQO131181 FAK131181 FKG131181 FUC131181 GDY131181 GNU131181 GXQ131181 HHM131181 HRI131181 IBE131181 ILA131181 IUW131181 JES131181 JOO131181 JYK131181 KIG131181 KSC131181 LBY131181 LLU131181 LVQ131181 MFM131181 MPI131181 MZE131181 NJA131181 NSW131181 OCS131181 OMO131181 OWK131181 PGG131181 PQC131181 PZY131181 QJU131181 QTQ131181 RDM131181 RNI131181 RXE131181 SHA131181 SQW131181 TAS131181 TKO131181 TUK131181 UEG131181 UOC131181 UXY131181 VHU131181 VRQ131181 WBM131181 WLI131181 WVE131181 F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F131185 IS131185 SO131185 ACK131185 AMG131185 AWC131185 BFY131185 BPU131185 BZQ131185 CJM131185 CTI131185 DDE131185 DNA131185 DWW131185 EGS131185 EQO131185 FAK131185 FKG131185 FUC131185 GDY131185 GNU131185 GXQ131185 HHM131185 HRI131185 IBE131185 ILA131185 IUW131185 JES131185 JOO131185 JYK131185 KIG131185 KSC131185 LBY131185 LLU131185 LVQ131185 MFM131185 MPI131185 MZE131185 NJA131185 NSW131185 OCS131185 OMO131185 OWK131185 PGG131185 PQC131185 PZY131185 QJU131185 QTQ131185 RDM131185 RNI131185 RXE131185 SHA131185 SQW131185 TAS131185 TKO131185 TUK131185 UEG131185 UOC131185 UXY131185 VHU131185 VRQ131185 WBM131185 WLI131185 WVE131185 F131187 IS131187 SO131187 ACK131187 AMG131187 AWC131187 BFY131187 BPU131187 BZQ131187 CJM131187 CTI131187 DDE131187 DNA131187 DWW131187 EGS131187 EQO131187 FAK131187 FKG131187 FUC131187 GDY131187 GNU131187 GXQ131187 HHM131187 HRI131187 IBE131187 ILA131187 IUW131187 JES131187 JOO131187 JYK131187 KIG131187 KSC131187 LBY131187 LLU131187 LVQ131187 MFM131187 MPI131187 MZE131187 NJA131187 NSW131187 OCS131187 OMO131187 OWK131187 PGG131187 PQC131187 PZY131187 QJU131187 QTQ131187 RDM131187 RNI131187 RXE131187 SHA131187 SQW131187 TAS131187 TKO131187 TUK131187 UEG131187 UOC131187 UXY131187 VHU131187 VRQ131187 WBM131187 WLI131187 WVE131187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196639 IS196639">
      <formula1>100000000000000</formula1>
    </dataValidation>
    <dataValidation type="whole" operator="lessThan" allowBlank="1" showInputMessage="1" showErrorMessage="1" errorTitle="Errore di digitazione" error="Inserire solo numeri interi o lasciare vuoto." sqref="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F196643:F196645 IS196643:IS196645 SO196643:SO196645 ACK196643:ACK196645 AMG196643:AMG196645 AWC196643:AWC196645 BFY196643:BFY196645 BPU196643:BPU196645 BZQ196643:BZQ196645 CJM196643:CJM196645 CTI196643:CTI196645 DDE196643:DDE196645 DNA196643:DNA196645 DWW196643:DWW196645 EGS196643:EGS196645 EQO196643:EQO196645 FAK196643:FAK196645 FKG196643:FKG196645 FUC196643:FUC196645 GDY196643:GDY196645 GNU196643:GNU196645 GXQ196643:GXQ196645 HHM196643:HHM196645 HRI196643:HRI196645 IBE196643:IBE196645 ILA196643:ILA196645 IUW196643:IUW196645 JES196643:JES196645 JOO196643:JOO196645 JYK196643:JYK196645 KIG196643:KIG196645 KSC196643:KSC196645 LBY196643:LBY196645 LLU196643:LLU196645 LVQ196643:LVQ196645 MFM196643:MFM196645 MPI196643:MPI196645 MZE196643:MZE196645 NJA196643:NJA196645 NSW196643:NSW196645 OCS196643:OCS196645 OMO196643:OMO196645 OWK196643:OWK196645 PGG196643:PGG196645 PQC196643:PQC196645 PZY196643:PZY196645 QJU196643:QJU196645 QTQ196643:QTQ196645 RDM196643:RDM196645 RNI196643:RNI196645 RXE196643:RXE196645 SHA196643:SHA196645 SQW196643:SQW196645 TAS196643:TAS196645 TKO196643:TKO196645 TUK196643:TUK196645 UEG196643:UEG196645 UOC196643:UOC196645 UXY196643:UXY196645 VHU196643:VHU196645 VRQ196643:VRQ196645 WBM196643:WBM196645 WLI196643:WLI196645 WVE196643:WVE196645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196679 IS196679">
      <formula1>100000000000000</formula1>
    </dataValidation>
    <dataValidation type="whole" operator="lessThan" allowBlank="1" showInputMessage="1" showErrorMessage="1" errorTitle="Errore di digitazione" error="Inserire solo numeri interi o lasciare vuoto." sqref="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196709 IS196709 SO196709 ACK196709 AMG196709 AWC196709 BFY196709 BPU196709 BZQ196709 CJM196709 CTI196709 DDE196709 DNA196709 DWW196709 EGS196709 EQO196709 FAK196709 FKG196709 FUC196709 GDY196709 GNU196709 GXQ196709 HHM196709 HRI196709 IBE196709 ILA196709 IUW196709 JES196709 JOO196709 JYK196709 KIG196709 KSC196709 LBY196709 LLU196709 LVQ196709 MFM196709 MPI196709 MZE196709 NJA196709 NSW196709 OCS196709 OMO196709 OWK196709 PGG196709 PQC196709 PZY196709 QJU196709 QTQ196709 RDM196709 RNI196709 RXE196709 SHA196709 SQW196709 TAS196709 TKO196709 TUK196709 UEG196709 UOC196709 UXY196709 VHU196709 VRQ196709 WBM196709 WLI196709 WVE196709 F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F196715 IS196715 SO196715 ACK196715 AMG196715 AWC196715 BFY196715 BPU196715 BZQ196715 CJM196715 CTI196715 DDE196715 DNA196715 DWW196715 EGS196715 EQO196715 FAK196715 FKG196715 FUC196715 GDY196715 GNU196715 GXQ196715 HHM196715 HRI196715 IBE196715 ILA196715 IUW196715 JES196715 JOO196715 JYK196715 KIG196715 KSC196715 LBY196715 LLU196715 LVQ196715 MFM196715 MPI196715 MZE196715 NJA196715 NSW196715 OCS196715 OMO196715 OWK196715 PGG196715 PQC196715 PZY196715 QJU196715 QTQ196715 RDM196715 RNI196715 RXE196715 SHA196715 SQW196715 TAS196715 TKO196715 TUK196715 UEG196715 UOC196715 UXY196715 VHU196715 VRQ196715 WBM196715 WLI196715 WVE196715 F196717 IS196717 SO196717 ACK196717 AMG196717 AWC196717 BFY196717 BPU196717 BZQ196717 CJM196717 CTI196717 DDE196717 DNA196717 DWW196717 EGS196717 EQO196717 FAK196717 FKG196717 FUC196717 GDY196717 GNU196717 GXQ196717 HHM196717 HRI196717 IBE196717 ILA196717 IUW196717 JES196717 JOO196717 JYK196717 KIG196717 KSC196717 LBY196717 LLU196717 LVQ196717 MFM196717 MPI196717 MZE196717 NJA196717 NSW196717 OCS196717 OMO196717 OWK196717 PGG196717 PQC196717 PZY196717 QJU196717 QTQ196717 RDM196717 RNI196717 RXE196717 SHA196717 SQW196717 TAS196717 TKO196717 TUK196717 UEG196717 UOC196717 UXY196717 VHU196717 VRQ196717 WBM196717 WLI196717 WVE196717 F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F196721 IS196721 SO196721 ACK196721 AMG196721 AWC196721 BFY196721 BPU196721 BZQ196721 CJM196721 CTI196721 DDE196721 DNA196721 DWW196721 EGS196721 EQO196721 FAK196721 FKG196721 FUC196721 GDY196721 GNU196721 GXQ196721 HHM196721 HRI196721 IBE196721 ILA196721 IUW196721 JES196721 JOO196721 JYK196721 KIG196721 KSC196721 LBY196721 LLU196721 LVQ196721 MFM196721 MPI196721 MZE196721 NJA196721 NSW196721 OCS196721 OMO196721 OWK196721 PGG196721 PQC196721 PZY196721 QJU196721 QTQ196721 RDM196721 RNI196721 RXE196721 SHA196721 SQW196721 TAS196721 TKO196721 TUK196721 UEG196721 UOC196721 UXY196721 VHU196721 VRQ196721 WBM196721 WLI196721 WVE196721 F196723 IS196723">
      <formula1>100000000000000</formula1>
    </dataValidation>
    <dataValidation type="whole" operator="lessThan" allowBlank="1" showInputMessage="1" showErrorMessage="1" errorTitle="Errore di digitazione" error="Inserire solo numeri interi o lasciare vuoto." sqref="SO196723 ACK196723 AMG196723 AWC196723 BFY196723 BPU196723 BZQ196723 CJM196723 CTI196723 DDE196723 DNA196723 DWW196723 EGS196723 EQO196723 FAK196723 FKG196723 FUC196723 GDY196723 GNU196723 GXQ196723 HHM196723 HRI196723 IBE196723 ILA196723 IUW196723 JES196723 JOO196723 JYK196723 KIG196723 KSC196723 LBY196723 LLU196723 LVQ196723 MFM196723 MPI196723 MZE196723 NJA196723 NSW196723 OCS196723 OMO196723 OWK196723 PGG196723 PQC196723 PZY196723 QJU196723 QTQ196723 RDM196723 RNI196723 RXE196723 SHA196723 SQW196723 TAS196723 TKO196723 TUK196723 UEG196723 UOC196723 UXY196723 VHU196723 VRQ196723 WBM196723 WLI196723 WVE196723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F262179:F262181 IS262179:IS262181 SO262179:SO262181 ACK262179:ACK262181 AMG262179:AMG262181 AWC262179:AWC262181 BFY262179:BFY262181 BPU262179:BPU262181 BZQ262179:BZQ262181 CJM262179:CJM262181 CTI262179:CTI262181 DDE262179:DDE262181 DNA262179:DNA262181 DWW262179:DWW262181 EGS262179:EGS262181 EQO262179:EQO262181 FAK262179:FAK262181 FKG262179:FKG262181 FUC262179:FUC262181 GDY262179:GDY262181 GNU262179:GNU262181 GXQ262179:GXQ262181 HHM262179:HHM262181 HRI262179:HRI262181 IBE262179:IBE262181 ILA262179:ILA262181 IUW262179:IUW262181 JES262179:JES262181 JOO262179:JOO262181 JYK262179:JYK262181 KIG262179:KIG262181 KSC262179:KSC262181 LBY262179:LBY262181 LLU262179:LLU262181 LVQ262179:LVQ262181 MFM262179:MFM262181 MPI262179:MPI262181 MZE262179:MZE262181 NJA262179:NJA262181 NSW262179:NSW262181 OCS262179:OCS262181 OMO262179:OMO262181 OWK262179:OWK262181 PGG262179:PGG262181 PQC262179:PQC262181 PZY262179:PZY262181 QJU262179:QJU262181 QTQ262179:QTQ262181 RDM262179:RDM262181 RNI262179:RNI262181 RXE262179:RXE262181 SHA262179:SHA262181 SQW262179:SQW262181 TAS262179:TAS262181 TKO262179:TKO262181 TUK262179:TUK262181 UEG262179:UEG262181 UOC262179:UOC262181 UXY262179:UXY262181 VHU262179:VHU262181 VRQ262179:VRQ262181 WBM262179:WBM262181 WLI262179:WLI262181 WVE262179:WVE262181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262205 IS262205">
      <formula1>100000000000000</formula1>
    </dataValidation>
    <dataValidation type="whole" operator="lessThan" allowBlank="1" showInputMessage="1" showErrorMessage="1" errorTitle="Errore di digitazione" error="Inserire solo numeri interi o lasciare vuoto." sqref="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262245 IS262245 SO262245 ACK262245 AMG262245 AWC262245 BFY262245 BPU262245 BZQ262245 CJM262245 CTI262245 DDE262245 DNA262245 DWW262245 EGS262245 EQO262245 FAK262245 FKG262245 FUC262245 GDY262245 GNU262245 GXQ262245 HHM262245 HRI262245 IBE262245 ILA262245 IUW262245 JES262245 JOO262245 JYK262245 KIG262245 KSC262245 LBY262245 LLU262245 LVQ262245 MFM262245 MPI262245 MZE262245 NJA262245 NSW262245 OCS262245 OMO262245 OWK262245 PGG262245 PQC262245 PZY262245 QJU262245 QTQ262245 RDM262245 RNI262245 RXE262245 SHA262245 SQW262245 TAS262245 TKO262245 TUK262245 UEG262245 UOC262245 UXY262245 VHU262245 VRQ262245 WBM262245 WLI262245 WVE262245 F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F262251 IS262251">
      <formula1>100000000000000</formula1>
    </dataValidation>
    <dataValidation type="whole" operator="lessThan" allowBlank="1" showInputMessage="1" showErrorMessage="1" errorTitle="Errore di digitazione" error="Inserire solo numeri interi o lasciare vuoto." sqref="SO262251 ACK262251 AMG262251 AWC262251 BFY262251 BPU262251 BZQ262251 CJM262251 CTI262251 DDE262251 DNA262251 DWW262251 EGS262251 EQO262251 FAK262251 FKG262251 FUC262251 GDY262251 GNU262251 GXQ262251 HHM262251 HRI262251 IBE262251 ILA262251 IUW262251 JES262251 JOO262251 JYK262251 KIG262251 KSC262251 LBY262251 LLU262251 LVQ262251 MFM262251 MPI262251 MZE262251 NJA262251 NSW262251 OCS262251 OMO262251 OWK262251 PGG262251 PQC262251 PZY262251 QJU262251 QTQ262251 RDM262251 RNI262251 RXE262251 SHA262251 SQW262251 TAS262251 TKO262251 TUK262251 UEG262251 UOC262251 UXY262251 VHU262251 VRQ262251 WBM262251 WLI262251 WVE262251 F262253 IS262253 SO262253 ACK262253 AMG262253 AWC262253 BFY262253 BPU262253 BZQ262253 CJM262253 CTI262253 DDE262253 DNA262253 DWW262253 EGS262253 EQO262253 FAK262253 FKG262253 FUC262253 GDY262253 GNU262253 GXQ262253 HHM262253 HRI262253 IBE262253 ILA262253 IUW262253 JES262253 JOO262253 JYK262253 KIG262253 KSC262253 LBY262253 LLU262253 LVQ262253 MFM262253 MPI262253 MZE262253 NJA262253 NSW262253 OCS262253 OMO262253 OWK262253 PGG262253 PQC262253 PZY262253 QJU262253 QTQ262253 RDM262253 RNI262253 RXE262253 SHA262253 SQW262253 TAS262253 TKO262253 TUK262253 UEG262253 UOC262253 UXY262253 VHU262253 VRQ262253 WBM262253 WLI262253 WVE262253 F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F262257 IS262257 SO262257 ACK262257 AMG262257 AWC262257 BFY262257 BPU262257 BZQ262257 CJM262257 CTI262257 DDE262257 DNA262257 DWW262257 EGS262257 EQO262257 FAK262257 FKG262257 FUC262257 GDY262257 GNU262257 GXQ262257 HHM262257 HRI262257 IBE262257 ILA262257 IUW262257 JES262257 JOO262257 JYK262257 KIG262257 KSC262257 LBY262257 LLU262257 LVQ262257 MFM262257 MPI262257 MZE262257 NJA262257 NSW262257 OCS262257 OMO262257 OWK262257 PGG262257 PQC262257 PZY262257 QJU262257 QTQ262257 RDM262257 RNI262257 RXE262257 SHA262257 SQW262257 TAS262257 TKO262257 TUK262257 UEG262257 UOC262257 UXY262257 VHU262257 VRQ262257 WBM262257 WLI262257 WVE262257 F262259 IS262259 SO262259 ACK262259 AMG262259 AWC262259 BFY262259 BPU262259 BZQ262259 CJM262259 CTI262259 DDE262259 DNA262259 DWW262259 EGS262259 EQO262259 FAK262259 FKG262259 FUC262259 GDY262259 GNU262259 GXQ262259 HHM262259 HRI262259 IBE262259 ILA262259 IUW262259 JES262259 JOO262259 JYK262259 KIG262259 KSC262259 LBY262259 LLU262259 LVQ262259 MFM262259 MPI262259 MZE262259 NJA262259 NSW262259 OCS262259 OMO262259 OWK262259 PGG262259 PQC262259 PZY262259 QJU262259 QTQ262259 RDM262259 RNI262259 RXE262259 SHA262259 SQW262259 TAS262259 TKO262259 TUK262259 UEG262259 UOC262259 UXY262259 VHU262259 VRQ262259 WBM262259 WLI262259 WVE262259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F327715:F327717 IS327715:IS327717 SO327715:SO327717 ACK327715:ACK327717 AMG327715:AMG327717 AWC327715:AWC327717 BFY327715:BFY327717 BPU327715:BPU327717 BZQ327715:BZQ327717 CJM327715:CJM327717 CTI327715:CTI327717 DDE327715:DDE327717 DNA327715:DNA327717 DWW327715:DWW327717 EGS327715:EGS327717 EQO327715:EQO327717 FAK327715:FAK327717 FKG327715:FKG327717 FUC327715:FUC327717 GDY327715:GDY327717 GNU327715:GNU327717 GXQ327715:GXQ327717 HHM327715:HHM327717 HRI327715:HRI327717 IBE327715:IBE327717 ILA327715:ILA327717 IUW327715:IUW327717 JES327715:JES327717 JOO327715:JOO327717 JYK327715:JYK327717 KIG327715:KIG327717 KSC327715:KSC327717 LBY327715:LBY327717 LLU327715:LLU327717 LVQ327715:LVQ327717 MFM327715:MFM327717 MPI327715:MPI327717 MZE327715:MZE327717 NJA327715:NJA327717 NSW327715:NSW327717 OCS327715:OCS327717 OMO327715:OMO327717 OWK327715:OWK327717 PGG327715:PGG327717 PQC327715:PQC327717 PZY327715:PZY327717 QJU327715:QJU327717 QTQ327715:QTQ327717 RDM327715:RDM327717 RNI327715:RNI327717 RXE327715:RXE327717 SHA327715:SHA327717 SQW327715:SQW327717 TAS327715:TAS327717 TKO327715:TKO327717 TUK327715:TUK327717 UEG327715:UEG327717 UOC327715:UOC327717 UXY327715:UXY327717 VHU327715:VHU327717 VRQ327715:VRQ327717 WBM327715:WBM327717 WLI327715:WLI327717 WVE327715:WVE327717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27733 IS327733">
      <formula1>100000000000000</formula1>
    </dataValidation>
    <dataValidation type="whole" operator="lessThan" allowBlank="1" showInputMessage="1" showErrorMessage="1" errorTitle="Errore di digitazione" error="Inserire solo numeri interi o lasciare vuoto." sqref="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27777 IS327777">
      <formula1>100000000000000</formula1>
    </dataValidation>
    <dataValidation type="whole" operator="lessThan" allowBlank="1" showInputMessage="1" showErrorMessage="1" errorTitle="Errore di digitazione" error="Inserire solo numeri interi o lasciare vuoto." sqref="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27781 IS327781 SO327781 ACK327781 AMG327781 AWC327781 BFY327781 BPU327781 BZQ327781 CJM327781 CTI327781 DDE327781 DNA327781 DWW327781 EGS327781 EQO327781 FAK327781 FKG327781 FUC327781 GDY327781 GNU327781 GXQ327781 HHM327781 HRI327781 IBE327781 ILA327781 IUW327781 JES327781 JOO327781 JYK327781 KIG327781 KSC327781 LBY327781 LLU327781 LVQ327781 MFM327781 MPI327781 MZE327781 NJA327781 NSW327781 OCS327781 OMO327781 OWK327781 PGG327781 PQC327781 PZY327781 QJU327781 QTQ327781 RDM327781 RNI327781 RXE327781 SHA327781 SQW327781 TAS327781 TKO327781 TUK327781 UEG327781 UOC327781 UXY327781 VHU327781 VRQ327781 WBM327781 WLI327781 WVE327781 F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F327787 IS327787 SO327787 ACK327787 AMG327787 AWC327787 BFY327787 BPU327787 BZQ327787 CJM327787 CTI327787 DDE327787 DNA327787 DWW327787 EGS327787 EQO327787 FAK327787 FKG327787 FUC327787 GDY327787 GNU327787 GXQ327787 HHM327787 HRI327787 IBE327787 ILA327787 IUW327787 JES327787 JOO327787 JYK327787 KIG327787 KSC327787 LBY327787 LLU327787 LVQ327787 MFM327787 MPI327787 MZE327787 NJA327787 NSW327787 OCS327787 OMO327787 OWK327787 PGG327787 PQC327787 PZY327787 QJU327787 QTQ327787 RDM327787 RNI327787 RXE327787 SHA327787 SQW327787 TAS327787 TKO327787 TUK327787 UEG327787 UOC327787 UXY327787 VHU327787 VRQ327787 WBM327787 WLI327787 WVE327787 F327789 IS327789 SO327789 ACK327789 AMG327789 AWC327789 BFY327789 BPU327789 BZQ327789 CJM327789 CTI327789 DDE327789 DNA327789 DWW327789 EGS327789 EQO327789 FAK327789 FKG327789 FUC327789 GDY327789 GNU327789 GXQ327789 HHM327789 HRI327789 IBE327789 ILA327789 IUW327789 JES327789 JOO327789 JYK327789 KIG327789 KSC327789 LBY327789 LLU327789 LVQ327789 MFM327789 MPI327789 MZE327789 NJA327789 NSW327789 OCS327789 OMO327789 OWK327789 PGG327789 PQC327789 PZY327789 QJU327789 QTQ327789 RDM327789 RNI327789 RXE327789 SHA327789 SQW327789 TAS327789 TKO327789 TUK327789 UEG327789 UOC327789 UXY327789 VHU327789 VRQ327789 WBM327789 WLI327789 WVE327789 F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F327793 IS327793 SO327793 ACK327793 AMG327793 AWC327793 BFY327793 BPU327793 BZQ327793 CJM327793 CTI327793 DDE327793 DNA327793 DWW327793 EGS327793 EQO327793 FAK327793 FKG327793 FUC327793 GDY327793 GNU327793 GXQ327793 HHM327793 HRI327793 IBE327793 ILA327793 IUW327793 JES327793 JOO327793 JYK327793 KIG327793 KSC327793 LBY327793 LLU327793 LVQ327793 MFM327793 MPI327793 MZE327793 NJA327793 NSW327793 OCS327793 OMO327793 OWK327793 PGG327793 PQC327793 PZY327793 QJU327793 QTQ327793 RDM327793 RNI327793 RXE327793 SHA327793 SQW327793 TAS327793 TKO327793 TUK327793 UEG327793 UOC327793 UXY327793 VHU327793 VRQ327793 WBM327793 WLI327793 WVE327793 F327795 IS327795 SO327795 ACK327795 AMG327795 AWC327795 BFY327795 BPU327795 BZQ327795 CJM327795 CTI327795 DDE327795 DNA327795 DWW327795 EGS327795 EQO327795 FAK327795 FKG327795 FUC327795 GDY327795 GNU327795 GXQ327795 HHM327795 HRI327795 IBE327795 ILA327795 IUW327795 JES327795 JOO327795 JYK327795 KIG327795 KSC327795 LBY327795 LLU327795 LVQ327795 MFM327795 MPI327795 MZE327795 NJA327795 NSW327795 OCS327795 OMO327795 OWK327795 PGG327795 PQC327795 PZY327795 QJU327795 QTQ327795 RDM327795 RNI327795 RXE327795 SHA327795 SQW327795 TAS327795 TKO327795 TUK327795 UEG327795 UOC327795 UXY327795 VHU327795 VRQ327795 WBM327795 WLI327795 WVE327795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F393251:F393253 IS393251:IS393253 SO393251:SO393253 ACK393251:ACK393253 AMG393251:AMG393253 AWC393251:AWC393253 BFY393251:BFY393253 BPU393251:BPU393253 BZQ393251:BZQ393253 CJM393251:CJM393253 CTI393251:CTI393253 DDE393251:DDE393253 DNA393251:DNA393253 DWW393251:DWW393253 EGS393251:EGS393253 EQO393251:EQO393253 FAK393251:FAK393253 FKG393251:FKG393253 FUC393251:FUC393253 GDY393251:GDY393253 GNU393251:GNU393253 GXQ393251:GXQ393253 HHM393251:HHM393253 HRI393251:HRI393253 IBE393251:IBE393253 ILA393251:ILA393253 IUW393251:IUW393253 JES393251:JES393253 JOO393251:JOO393253 JYK393251:JYK393253 KIG393251:KIG393253 KSC393251:KSC393253 LBY393251:LBY393253 LLU393251:LLU393253 LVQ393251:LVQ393253 MFM393251:MFM393253 MPI393251:MPI393253 MZE393251:MZE393253 NJA393251:NJA393253 NSW393251:NSW393253 OCS393251:OCS393253 OMO393251:OMO393253 OWK393251:OWK393253 PGG393251:PGG393253 PQC393251:PQC393253 PZY393251:PZY393253 QJU393251:QJU393253 QTQ393251:QTQ393253 RDM393251:RDM393253 RNI393251:RNI393253 RXE393251:RXE393253 SHA393251:SHA393253 SQW393251:SQW393253 TAS393251:TAS393253 TKO393251:TKO393253 TUK393251:TUK393253 UEG393251:UEG393253 UOC393251:UOC393253 UXY393251:UXY393253 VHU393251:VHU393253 VRQ393251:VRQ393253 WBM393251:WBM393253 WLI393251:WLI393253 WVE393251:WVE393253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393259 IS393259">
      <formula1>100000000000000</formula1>
    </dataValidation>
    <dataValidation type="whole" operator="lessThan" allowBlank="1" showInputMessage="1" showErrorMessage="1" errorTitle="Errore di digitazione" error="Inserire solo numeri interi o lasciare vuoto." sqref="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393305 IS393305">
      <formula1>100000000000000</formula1>
    </dataValidation>
    <dataValidation type="whole" operator="lessThan" allowBlank="1" showInputMessage="1" showErrorMessage="1" errorTitle="Errore di digitazione" error="Inserire solo numeri interi o lasciare vuoto." sqref="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393317 IS393317 SO393317 ACK393317 AMG393317 AWC393317 BFY393317 BPU393317 BZQ393317 CJM393317 CTI393317 DDE393317 DNA393317 DWW393317 EGS393317 EQO393317 FAK393317 FKG393317 FUC393317 GDY393317 GNU393317 GXQ393317 HHM393317 HRI393317 IBE393317 ILA393317 IUW393317 JES393317 JOO393317 JYK393317 KIG393317 KSC393317 LBY393317 LLU393317 LVQ393317 MFM393317 MPI393317 MZE393317 NJA393317 NSW393317 OCS393317 OMO393317 OWK393317 PGG393317 PQC393317 PZY393317 QJU393317 QTQ393317 RDM393317 RNI393317 RXE393317 SHA393317 SQW393317 TAS393317 TKO393317 TUK393317 UEG393317 UOC393317 UXY393317 VHU393317 VRQ393317 WBM393317 WLI393317 WVE393317 F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F393323 IS393323 SO393323 ACK393323 AMG393323 AWC393323 BFY393323 BPU393323 BZQ393323 CJM393323 CTI393323 DDE393323 DNA393323 DWW393323 EGS393323 EQO393323 FAK393323 FKG393323 FUC393323 GDY393323 GNU393323 GXQ393323 HHM393323 HRI393323 IBE393323 ILA393323 IUW393323 JES393323 JOO393323 JYK393323 KIG393323 KSC393323 LBY393323 LLU393323 LVQ393323 MFM393323 MPI393323 MZE393323 NJA393323 NSW393323 OCS393323 OMO393323 OWK393323 PGG393323 PQC393323 PZY393323 QJU393323 QTQ393323 RDM393323 RNI393323 RXE393323 SHA393323 SQW393323 TAS393323 TKO393323 TUK393323 UEG393323 UOC393323 UXY393323 VHU393323 VRQ393323 WBM393323 WLI393323 WVE393323 F393325 IS393325 SO393325 ACK393325 AMG393325 AWC393325 BFY393325 BPU393325 BZQ393325 CJM393325 CTI393325 DDE393325 DNA393325 DWW393325 EGS393325 EQO393325 FAK393325 FKG393325 FUC393325 GDY393325 GNU393325 GXQ393325 HHM393325 HRI393325 IBE393325 ILA393325 IUW393325 JES393325 JOO393325 JYK393325 KIG393325 KSC393325 LBY393325 LLU393325 LVQ393325 MFM393325 MPI393325 MZE393325 NJA393325 NSW393325 OCS393325 OMO393325 OWK393325 PGG393325 PQC393325 PZY393325 QJU393325 QTQ393325 RDM393325 RNI393325 RXE393325 SHA393325 SQW393325 TAS393325 TKO393325 TUK393325 UEG393325 UOC393325 UXY393325 VHU393325 VRQ393325 WBM393325 WLI393325 WVE393325 F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F393329 IS393329 SO393329 ACK393329 AMG393329 AWC393329 BFY393329 BPU393329 BZQ393329 CJM393329 CTI393329 DDE393329 DNA393329 DWW393329 EGS393329 EQO393329 FAK393329 FKG393329 FUC393329 GDY393329 GNU393329 GXQ393329 HHM393329 HRI393329 IBE393329 ILA393329 IUW393329 JES393329 JOO393329 JYK393329 KIG393329 KSC393329 LBY393329 LLU393329 LVQ393329 MFM393329 MPI393329 MZE393329 NJA393329 NSW393329 OCS393329 OMO393329 OWK393329 PGG393329 PQC393329 PZY393329 QJU393329 QTQ393329 RDM393329 RNI393329 RXE393329 SHA393329 SQW393329 TAS393329 TKO393329 TUK393329 UEG393329 UOC393329 UXY393329 VHU393329 VRQ393329 WBM393329 WLI393329 WVE393329 F393331 IS393331 SO393331 ACK393331 AMG393331 AWC393331 BFY393331 BPU393331 BZQ393331 CJM393331 CTI393331 DDE393331 DNA393331 DWW393331 EGS393331 EQO393331 FAK393331 FKG393331 FUC393331 GDY393331 GNU393331 GXQ393331 HHM393331 HRI393331 IBE393331 ILA393331 IUW393331 JES393331 JOO393331 JYK393331 KIG393331 KSC393331 LBY393331 LLU393331 LVQ393331 MFM393331 MPI393331 MZE393331 NJA393331 NSW393331 OCS393331 OMO393331 OWK393331 PGG393331 PQC393331 PZY393331 QJU393331 QTQ393331 RDM393331 RNI393331 RXE393331 SHA393331 SQW393331 TAS393331 TKO393331 TUK393331 UEG393331 UOC393331 UXY393331 VHU393331 VRQ393331 WBM393331 WLI393331 WVE393331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458783 IS458783">
      <formula1>100000000000000</formula1>
    </dataValidation>
    <dataValidation type="whole" operator="lessThan" allowBlank="1" showInputMessage="1" showErrorMessage="1" errorTitle="Errore di digitazione" error="Inserire solo numeri interi o lasciare vuoto." sqref="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F458787:F458789 IS458787:IS458789 SO458787:SO458789 ACK458787:ACK458789 AMG458787:AMG458789 AWC458787:AWC458789 BFY458787:BFY458789 BPU458787:BPU458789 BZQ458787:BZQ458789 CJM458787:CJM458789 CTI458787:CTI458789 DDE458787:DDE458789 DNA458787:DNA458789 DWW458787:DWW458789 EGS458787:EGS458789 EQO458787:EQO458789 FAK458787:FAK458789 FKG458787:FKG458789 FUC458787:FUC458789 GDY458787:GDY458789 GNU458787:GNU458789 GXQ458787:GXQ458789 HHM458787:HHM458789 HRI458787:HRI458789 IBE458787:IBE458789 ILA458787:ILA458789 IUW458787:IUW458789 JES458787:JES458789 JOO458787:JOO458789 JYK458787:JYK458789 KIG458787:KIG458789 KSC458787:KSC458789 LBY458787:LBY458789 LLU458787:LLU458789 LVQ458787:LVQ458789 MFM458787:MFM458789 MPI458787:MPI458789 MZE458787:MZE458789 NJA458787:NJA458789 NSW458787:NSW458789 OCS458787:OCS458789 OMO458787:OMO458789 OWK458787:OWK458789 PGG458787:PGG458789 PQC458787:PQC458789 PZY458787:PZY458789 QJU458787:QJU458789 QTQ458787:QTQ458789 RDM458787:RDM458789 RNI458787:RNI458789 RXE458787:RXE458789 SHA458787:SHA458789 SQW458787:SQW458789 TAS458787:TAS458789 TKO458787:TKO458789 TUK458787:TUK458789 UEG458787:UEG458789 UOC458787:UOC458789 UXY458787:UXY458789 VHU458787:VHU458789 VRQ458787:VRQ458789 WBM458787:WBM458789 WLI458787:WLI458789 WVE458787:WVE458789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458823 IS458823">
      <formula1>100000000000000</formula1>
    </dataValidation>
    <dataValidation type="whole" operator="lessThan" allowBlank="1" showInputMessage="1" showErrorMessage="1" errorTitle="Errore di digitazione" error="Inserire solo numeri interi o lasciare vuoto." sqref="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458853 IS458853 SO458853 ACK458853 AMG458853 AWC458853 BFY458853 BPU458853 BZQ458853 CJM458853 CTI458853 DDE458853 DNA458853 DWW458853 EGS458853 EQO458853 FAK458853 FKG458853 FUC458853 GDY458853 GNU458853 GXQ458853 HHM458853 HRI458853 IBE458853 ILA458853 IUW458853 JES458853 JOO458853 JYK458853 KIG458853 KSC458853 LBY458853 LLU458853 LVQ458853 MFM458853 MPI458853 MZE458853 NJA458853 NSW458853 OCS458853 OMO458853 OWK458853 PGG458853 PQC458853 PZY458853 QJU458853 QTQ458853 RDM458853 RNI458853 RXE458853 SHA458853 SQW458853 TAS458853 TKO458853 TUK458853 UEG458853 UOC458853 UXY458853 VHU458853 VRQ458853 WBM458853 WLI458853 WVE458853 F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F458859 IS458859 SO458859 ACK458859 AMG458859 AWC458859 BFY458859 BPU458859 BZQ458859 CJM458859 CTI458859 DDE458859 DNA458859 DWW458859 EGS458859 EQO458859 FAK458859 FKG458859 FUC458859 GDY458859 GNU458859 GXQ458859 HHM458859 HRI458859 IBE458859 ILA458859 IUW458859 JES458859 JOO458859 JYK458859 KIG458859 KSC458859 LBY458859 LLU458859 LVQ458859 MFM458859 MPI458859 MZE458859 NJA458859 NSW458859 OCS458859 OMO458859 OWK458859 PGG458859 PQC458859 PZY458859 QJU458859 QTQ458859 RDM458859 RNI458859 RXE458859 SHA458859 SQW458859 TAS458859 TKO458859 TUK458859 UEG458859 UOC458859 UXY458859 VHU458859 VRQ458859 WBM458859 WLI458859 WVE458859 F458861 IS458861 SO458861 ACK458861 AMG458861 AWC458861 BFY458861 BPU458861 BZQ458861 CJM458861 CTI458861 DDE458861 DNA458861 DWW458861 EGS458861 EQO458861 FAK458861 FKG458861 FUC458861 GDY458861 GNU458861 GXQ458861 HHM458861 HRI458861 IBE458861 ILA458861 IUW458861 JES458861 JOO458861 JYK458861 KIG458861 KSC458861 LBY458861 LLU458861 LVQ458861 MFM458861 MPI458861 MZE458861 NJA458861 NSW458861 OCS458861 OMO458861 OWK458861 PGG458861 PQC458861 PZY458861 QJU458861 QTQ458861 RDM458861 RNI458861 RXE458861 SHA458861 SQW458861 TAS458861 TKO458861 TUK458861 UEG458861 UOC458861 UXY458861 VHU458861 VRQ458861 WBM458861 WLI458861 WVE458861 F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F458865 IS458865 SO458865 ACK458865 AMG458865 AWC458865 BFY458865 BPU458865 BZQ458865 CJM458865 CTI458865 DDE458865 DNA458865 DWW458865 EGS458865 EQO458865 FAK458865 FKG458865 FUC458865 GDY458865 GNU458865 GXQ458865 HHM458865 HRI458865 IBE458865 ILA458865 IUW458865 JES458865 JOO458865 JYK458865 KIG458865 KSC458865 LBY458865 LLU458865 LVQ458865 MFM458865 MPI458865 MZE458865 NJA458865 NSW458865 OCS458865 OMO458865 OWK458865 PGG458865 PQC458865 PZY458865 QJU458865 QTQ458865 RDM458865 RNI458865 RXE458865 SHA458865 SQW458865 TAS458865 TKO458865 TUK458865 UEG458865 UOC458865 UXY458865 VHU458865 VRQ458865 WBM458865 WLI458865 WVE458865 F458867 IS458867">
      <formula1>100000000000000</formula1>
    </dataValidation>
    <dataValidation type="whole" operator="lessThan" allowBlank="1" showInputMessage="1" showErrorMessage="1" errorTitle="Errore di digitazione" error="Inserire solo numeri interi o lasciare vuoto." sqref="SO458867 ACK458867 AMG458867 AWC458867 BFY458867 BPU458867 BZQ458867 CJM458867 CTI458867 DDE458867 DNA458867 DWW458867 EGS458867 EQO458867 FAK458867 FKG458867 FUC458867 GDY458867 GNU458867 GXQ458867 HHM458867 HRI458867 IBE458867 ILA458867 IUW458867 JES458867 JOO458867 JYK458867 KIG458867 KSC458867 LBY458867 LLU458867 LVQ458867 MFM458867 MPI458867 MZE458867 NJA458867 NSW458867 OCS458867 OMO458867 OWK458867 PGG458867 PQC458867 PZY458867 QJU458867 QTQ458867 RDM458867 RNI458867 RXE458867 SHA458867 SQW458867 TAS458867 TKO458867 TUK458867 UEG458867 UOC458867 UXY458867 VHU458867 VRQ458867 WBM458867 WLI458867 WVE458867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F524323:F524325 IS524323:IS524325 SO524323:SO524325 ACK524323:ACK524325 AMG524323:AMG524325 AWC524323:AWC524325 BFY524323:BFY524325 BPU524323:BPU524325 BZQ524323:BZQ524325 CJM524323:CJM524325 CTI524323:CTI524325 DDE524323:DDE524325 DNA524323:DNA524325 DWW524323:DWW524325 EGS524323:EGS524325 EQO524323:EQO524325 FAK524323:FAK524325 FKG524323:FKG524325 FUC524323:FUC524325 GDY524323:GDY524325 GNU524323:GNU524325 GXQ524323:GXQ524325 HHM524323:HHM524325 HRI524323:HRI524325 IBE524323:IBE524325 ILA524323:ILA524325 IUW524323:IUW524325 JES524323:JES524325 JOO524323:JOO524325 JYK524323:JYK524325 KIG524323:KIG524325 KSC524323:KSC524325 LBY524323:LBY524325 LLU524323:LLU524325 LVQ524323:LVQ524325 MFM524323:MFM524325 MPI524323:MPI524325 MZE524323:MZE524325 NJA524323:NJA524325 NSW524323:NSW524325 OCS524323:OCS524325 OMO524323:OMO524325 OWK524323:OWK524325 PGG524323:PGG524325 PQC524323:PQC524325 PZY524323:PZY524325 QJU524323:QJU524325 QTQ524323:QTQ524325 RDM524323:RDM524325 RNI524323:RNI524325 RXE524323:RXE524325 SHA524323:SHA524325 SQW524323:SQW524325 TAS524323:TAS524325 TKO524323:TKO524325 TUK524323:TUK524325 UEG524323:UEG524325 UOC524323:UOC524325 UXY524323:UXY524325 VHU524323:VHU524325 VRQ524323:VRQ524325 WBM524323:WBM524325 WLI524323:WLI524325 WVE524323:WVE524325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24349 IS524349">
      <formula1>100000000000000</formula1>
    </dataValidation>
    <dataValidation type="whole" operator="lessThan" allowBlank="1" showInputMessage="1" showErrorMessage="1" errorTitle="Errore di digitazione" error="Inserire solo numeri interi o lasciare vuoto." sqref="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24389 IS524389 SO524389 ACK524389 AMG524389 AWC524389 BFY524389 BPU524389 BZQ524389 CJM524389 CTI524389 DDE524389 DNA524389 DWW524389 EGS524389 EQO524389 FAK524389 FKG524389 FUC524389 GDY524389 GNU524389 GXQ524389 HHM524389 HRI524389 IBE524389 ILA524389 IUW524389 JES524389 JOO524389 JYK524389 KIG524389 KSC524389 LBY524389 LLU524389 LVQ524389 MFM524389 MPI524389 MZE524389 NJA524389 NSW524389 OCS524389 OMO524389 OWK524389 PGG524389 PQC524389 PZY524389 QJU524389 QTQ524389 RDM524389 RNI524389 RXE524389 SHA524389 SQW524389 TAS524389 TKO524389 TUK524389 UEG524389 UOC524389 UXY524389 VHU524389 VRQ524389 WBM524389 WLI524389 WVE524389 F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F524395 IS524395">
      <formula1>100000000000000</formula1>
    </dataValidation>
    <dataValidation type="whole" operator="lessThan" allowBlank="1" showInputMessage="1" showErrorMessage="1" errorTitle="Errore di digitazione" error="Inserire solo numeri interi o lasciare vuoto." sqref="SO524395 ACK524395 AMG524395 AWC524395 BFY524395 BPU524395 BZQ524395 CJM524395 CTI524395 DDE524395 DNA524395 DWW524395 EGS524395 EQO524395 FAK524395 FKG524395 FUC524395 GDY524395 GNU524395 GXQ524395 HHM524395 HRI524395 IBE524395 ILA524395 IUW524395 JES524395 JOO524395 JYK524395 KIG524395 KSC524395 LBY524395 LLU524395 LVQ524395 MFM524395 MPI524395 MZE524395 NJA524395 NSW524395 OCS524395 OMO524395 OWK524395 PGG524395 PQC524395 PZY524395 QJU524395 QTQ524395 RDM524395 RNI524395 RXE524395 SHA524395 SQW524395 TAS524395 TKO524395 TUK524395 UEG524395 UOC524395 UXY524395 VHU524395 VRQ524395 WBM524395 WLI524395 WVE524395 F524397 IS524397 SO524397 ACK524397 AMG524397 AWC524397 BFY524397 BPU524397 BZQ524397 CJM524397 CTI524397 DDE524397 DNA524397 DWW524397 EGS524397 EQO524397 FAK524397 FKG524397 FUC524397 GDY524397 GNU524397 GXQ524397 HHM524397 HRI524397 IBE524397 ILA524397 IUW524397 JES524397 JOO524397 JYK524397 KIG524397 KSC524397 LBY524397 LLU524397 LVQ524397 MFM524397 MPI524397 MZE524397 NJA524397 NSW524397 OCS524397 OMO524397 OWK524397 PGG524397 PQC524397 PZY524397 QJU524397 QTQ524397 RDM524397 RNI524397 RXE524397 SHA524397 SQW524397 TAS524397 TKO524397 TUK524397 UEG524397 UOC524397 UXY524397 VHU524397 VRQ524397 WBM524397 WLI524397 WVE524397 F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F524401 IS524401 SO524401 ACK524401 AMG524401 AWC524401 BFY524401 BPU524401 BZQ524401 CJM524401 CTI524401 DDE524401 DNA524401 DWW524401 EGS524401 EQO524401 FAK524401 FKG524401 FUC524401 GDY524401 GNU524401 GXQ524401 HHM524401 HRI524401 IBE524401 ILA524401 IUW524401 JES524401 JOO524401 JYK524401 KIG524401 KSC524401 LBY524401 LLU524401 LVQ524401 MFM524401 MPI524401 MZE524401 NJA524401 NSW524401 OCS524401 OMO524401 OWK524401 PGG524401 PQC524401 PZY524401 QJU524401 QTQ524401 RDM524401 RNI524401 RXE524401 SHA524401 SQW524401 TAS524401 TKO524401 TUK524401 UEG524401 UOC524401 UXY524401 VHU524401 VRQ524401 WBM524401 WLI524401 WVE524401 F524403 IS524403 SO524403 ACK524403 AMG524403 AWC524403 BFY524403 BPU524403 BZQ524403 CJM524403 CTI524403 DDE524403 DNA524403 DWW524403 EGS524403 EQO524403 FAK524403 FKG524403 FUC524403 GDY524403 GNU524403 GXQ524403 HHM524403 HRI524403 IBE524403 ILA524403 IUW524403 JES524403 JOO524403 JYK524403 KIG524403 KSC524403 LBY524403 LLU524403 LVQ524403 MFM524403 MPI524403 MZE524403 NJA524403 NSW524403 OCS524403 OMO524403 OWK524403 PGG524403 PQC524403 PZY524403 QJU524403 QTQ524403 RDM524403 RNI524403 RXE524403 SHA524403 SQW524403 TAS524403 TKO524403 TUK524403 UEG524403 UOC524403 UXY524403 VHU524403 VRQ524403 WBM524403 WLI524403 WVE524403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F589859:F589861 IS589859:IS589861 SO589859:SO589861 ACK589859:ACK589861 AMG589859:AMG589861 AWC589859:AWC589861 BFY589859:BFY589861 BPU589859:BPU589861 BZQ589859:BZQ589861 CJM589859:CJM589861 CTI589859:CTI589861 DDE589859:DDE589861 DNA589859:DNA589861 DWW589859:DWW589861 EGS589859:EGS589861 EQO589859:EQO589861 FAK589859:FAK589861 FKG589859:FKG589861 FUC589859:FUC589861 GDY589859:GDY589861 GNU589859:GNU589861 GXQ589859:GXQ589861 HHM589859:HHM589861 HRI589859:HRI589861 IBE589859:IBE589861 ILA589859:ILA589861 IUW589859:IUW589861 JES589859:JES589861 JOO589859:JOO589861 JYK589859:JYK589861 KIG589859:KIG589861 KSC589859:KSC589861 LBY589859:LBY589861 LLU589859:LLU589861 LVQ589859:LVQ589861 MFM589859:MFM589861 MPI589859:MPI589861 MZE589859:MZE589861 NJA589859:NJA589861 NSW589859:NSW589861 OCS589859:OCS589861 OMO589859:OMO589861 OWK589859:OWK589861 PGG589859:PGG589861 PQC589859:PQC589861 PZY589859:PZY589861 QJU589859:QJU589861 QTQ589859:QTQ589861 RDM589859:RDM589861 RNI589859:RNI589861 RXE589859:RXE589861 SHA589859:SHA589861 SQW589859:SQW589861 TAS589859:TAS589861 TKO589859:TKO589861 TUK589859:TUK589861 UEG589859:UEG589861 UOC589859:UOC589861 UXY589859:UXY589861 VHU589859:VHU589861 VRQ589859:VRQ589861 WBM589859:WBM589861 WLI589859:WLI589861 WVE589859:WVE589861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589877 IS589877">
      <formula1>100000000000000</formula1>
    </dataValidation>
    <dataValidation type="whole" operator="lessThan" allowBlank="1" showInputMessage="1" showErrorMessage="1" errorTitle="Errore di digitazione" error="Inserire solo numeri interi o lasciare vuoto." sqref="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589921 IS589921">
      <formula1>100000000000000</formula1>
    </dataValidation>
    <dataValidation type="whole" operator="lessThan" allowBlank="1" showInputMessage="1" showErrorMessage="1" errorTitle="Errore di digitazione" error="Inserire solo numeri interi o lasciare vuoto." sqref="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589925 IS589925 SO589925 ACK589925 AMG589925 AWC589925 BFY589925 BPU589925 BZQ589925 CJM589925 CTI589925 DDE589925 DNA589925 DWW589925 EGS589925 EQO589925 FAK589925 FKG589925 FUC589925 GDY589925 GNU589925 GXQ589925 HHM589925 HRI589925 IBE589925 ILA589925 IUW589925 JES589925 JOO589925 JYK589925 KIG589925 KSC589925 LBY589925 LLU589925 LVQ589925 MFM589925 MPI589925 MZE589925 NJA589925 NSW589925 OCS589925 OMO589925 OWK589925 PGG589925 PQC589925 PZY589925 QJU589925 QTQ589925 RDM589925 RNI589925 RXE589925 SHA589925 SQW589925 TAS589925 TKO589925 TUK589925 UEG589925 UOC589925 UXY589925 VHU589925 VRQ589925 WBM589925 WLI589925 WVE589925 F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F589931 IS589931 SO589931 ACK589931 AMG589931 AWC589931 BFY589931 BPU589931 BZQ589931 CJM589931 CTI589931 DDE589931 DNA589931 DWW589931 EGS589931 EQO589931 FAK589931 FKG589931 FUC589931 GDY589931 GNU589931 GXQ589931 HHM589931 HRI589931 IBE589931 ILA589931 IUW589931 JES589931 JOO589931 JYK589931 KIG589931 KSC589931 LBY589931 LLU589931 LVQ589931 MFM589931 MPI589931 MZE589931 NJA589931 NSW589931 OCS589931 OMO589931 OWK589931 PGG589931 PQC589931 PZY589931 QJU589931 QTQ589931 RDM589931 RNI589931 RXE589931 SHA589931 SQW589931 TAS589931 TKO589931 TUK589931 UEG589931 UOC589931 UXY589931 VHU589931 VRQ589931 WBM589931 WLI589931 WVE589931 F589933 IS589933 SO589933 ACK589933 AMG589933 AWC589933 BFY589933 BPU589933 BZQ589933 CJM589933 CTI589933 DDE589933 DNA589933 DWW589933 EGS589933 EQO589933 FAK589933 FKG589933 FUC589933 GDY589933 GNU589933 GXQ589933 HHM589933 HRI589933 IBE589933 ILA589933 IUW589933 JES589933 JOO589933 JYK589933 KIG589933 KSC589933 LBY589933 LLU589933 LVQ589933 MFM589933 MPI589933 MZE589933 NJA589933 NSW589933 OCS589933 OMO589933 OWK589933 PGG589933 PQC589933 PZY589933 QJU589933 QTQ589933 RDM589933 RNI589933 RXE589933 SHA589933 SQW589933 TAS589933 TKO589933 TUK589933 UEG589933 UOC589933 UXY589933 VHU589933 VRQ589933 WBM589933 WLI589933 WVE589933 F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F589937 IS589937 SO589937 ACK589937 AMG589937 AWC589937 BFY589937 BPU589937 BZQ589937 CJM589937 CTI589937 DDE589937 DNA589937 DWW589937 EGS589937 EQO589937 FAK589937 FKG589937 FUC589937 GDY589937 GNU589937 GXQ589937 HHM589937 HRI589937 IBE589937 ILA589937 IUW589937 JES589937 JOO589937 JYK589937 KIG589937 KSC589937 LBY589937 LLU589937 LVQ589937 MFM589937 MPI589937 MZE589937 NJA589937 NSW589937 OCS589937 OMO589937 OWK589937 PGG589937 PQC589937 PZY589937 QJU589937 QTQ589937 RDM589937 RNI589937 RXE589937 SHA589937 SQW589937 TAS589937 TKO589937 TUK589937 UEG589937 UOC589937 UXY589937 VHU589937 VRQ589937 WBM589937 WLI589937 WVE589937 F589939 IS589939 SO589939 ACK589939 AMG589939 AWC589939 BFY589939 BPU589939 BZQ589939 CJM589939 CTI589939 DDE589939 DNA589939 DWW589939 EGS589939 EQO589939 FAK589939 FKG589939 FUC589939 GDY589939 GNU589939 GXQ589939 HHM589939 HRI589939 IBE589939 ILA589939 IUW589939 JES589939 JOO589939 JYK589939 KIG589939 KSC589939 LBY589939 LLU589939 LVQ589939 MFM589939 MPI589939 MZE589939 NJA589939 NSW589939 OCS589939 OMO589939 OWK589939 PGG589939 PQC589939 PZY589939 QJU589939 QTQ589939 RDM589939 RNI589939 RXE589939 SHA589939 SQW589939 TAS589939 TKO589939 TUK589939 UEG589939 UOC589939 UXY589939 VHU589939 VRQ589939 WBM589939 WLI589939 WVE589939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F655395:F655397 IS655395:IS655397 SO655395:SO655397 ACK655395:ACK655397 AMG655395:AMG655397 AWC655395:AWC655397 BFY655395:BFY655397 BPU655395:BPU655397 BZQ655395:BZQ655397 CJM655395:CJM655397 CTI655395:CTI655397 DDE655395:DDE655397 DNA655395:DNA655397 DWW655395:DWW655397 EGS655395:EGS655397 EQO655395:EQO655397 FAK655395:FAK655397 FKG655395:FKG655397 FUC655395:FUC655397 GDY655395:GDY655397 GNU655395:GNU655397 GXQ655395:GXQ655397 HHM655395:HHM655397 HRI655395:HRI655397 IBE655395:IBE655397 ILA655395:ILA655397 IUW655395:IUW655397 JES655395:JES655397 JOO655395:JOO655397 JYK655395:JYK655397 KIG655395:KIG655397 KSC655395:KSC655397 LBY655395:LBY655397 LLU655395:LLU655397 LVQ655395:LVQ655397 MFM655395:MFM655397 MPI655395:MPI655397 MZE655395:MZE655397 NJA655395:NJA655397 NSW655395:NSW655397 OCS655395:OCS655397 OMO655395:OMO655397 OWK655395:OWK655397 PGG655395:PGG655397 PQC655395:PQC655397 PZY655395:PZY655397 QJU655395:QJU655397 QTQ655395:QTQ655397 RDM655395:RDM655397 RNI655395:RNI655397 RXE655395:RXE655397 SHA655395:SHA655397 SQW655395:SQW655397 TAS655395:TAS655397 TKO655395:TKO655397 TUK655395:TUK655397 UEG655395:UEG655397 UOC655395:UOC655397 UXY655395:UXY655397 VHU655395:VHU655397 VRQ655395:VRQ655397 WBM655395:WBM655397 WLI655395:WLI655397 WVE655395:WVE655397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655403 IS655403">
      <formula1>100000000000000</formula1>
    </dataValidation>
    <dataValidation type="whole" operator="lessThan" allowBlank="1" showInputMessage="1" showErrorMessage="1" errorTitle="Errore di digitazione" error="Inserire solo numeri interi o lasciare vuoto." sqref="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655449 IS655449">
      <formula1>100000000000000</formula1>
    </dataValidation>
    <dataValidation type="whole" operator="lessThan" allowBlank="1" showInputMessage="1" showErrorMessage="1" errorTitle="Errore di digitazione" error="Inserire solo numeri interi o lasciare vuoto." sqref="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655461 IS655461 SO655461 ACK655461 AMG655461 AWC655461 BFY655461 BPU655461 BZQ655461 CJM655461 CTI655461 DDE655461 DNA655461 DWW655461 EGS655461 EQO655461 FAK655461 FKG655461 FUC655461 GDY655461 GNU655461 GXQ655461 HHM655461 HRI655461 IBE655461 ILA655461 IUW655461 JES655461 JOO655461 JYK655461 KIG655461 KSC655461 LBY655461 LLU655461 LVQ655461 MFM655461 MPI655461 MZE655461 NJA655461 NSW655461 OCS655461 OMO655461 OWK655461 PGG655461 PQC655461 PZY655461 QJU655461 QTQ655461 RDM655461 RNI655461 RXE655461 SHA655461 SQW655461 TAS655461 TKO655461 TUK655461 UEG655461 UOC655461 UXY655461 VHU655461 VRQ655461 WBM655461 WLI655461 WVE655461 F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F655467 IS655467 SO655467 ACK655467 AMG655467 AWC655467 BFY655467 BPU655467 BZQ655467 CJM655467 CTI655467 DDE655467 DNA655467 DWW655467 EGS655467 EQO655467 FAK655467 FKG655467 FUC655467 GDY655467 GNU655467 GXQ655467 HHM655467 HRI655467 IBE655467 ILA655467 IUW655467 JES655467 JOO655467 JYK655467 KIG655467 KSC655467 LBY655467 LLU655467 LVQ655467 MFM655467 MPI655467 MZE655467 NJA655467 NSW655467 OCS655467 OMO655467 OWK655467 PGG655467 PQC655467 PZY655467 QJU655467 QTQ655467 RDM655467 RNI655467 RXE655467 SHA655467 SQW655467 TAS655467 TKO655467 TUK655467 UEG655467 UOC655467 UXY655467 VHU655467 VRQ655467 WBM655467 WLI655467 WVE655467 F655469 IS655469 SO655469 ACK655469 AMG655469 AWC655469 BFY655469 BPU655469 BZQ655469 CJM655469 CTI655469 DDE655469 DNA655469 DWW655469 EGS655469 EQO655469 FAK655469 FKG655469 FUC655469 GDY655469 GNU655469 GXQ655469 HHM655469 HRI655469 IBE655469 ILA655469 IUW655469 JES655469 JOO655469 JYK655469 KIG655469 KSC655469 LBY655469 LLU655469 LVQ655469 MFM655469 MPI655469 MZE655469 NJA655469 NSW655469 OCS655469 OMO655469 OWK655469 PGG655469 PQC655469 PZY655469 QJU655469 QTQ655469 RDM655469 RNI655469 RXE655469 SHA655469 SQW655469 TAS655469 TKO655469 TUK655469 UEG655469 UOC655469 UXY655469 VHU655469 VRQ655469 WBM655469 WLI655469 WVE655469 F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F655473 IS655473 SO655473 ACK655473 AMG655473 AWC655473 BFY655473 BPU655473 BZQ655473 CJM655473 CTI655473 DDE655473 DNA655473 DWW655473 EGS655473 EQO655473 FAK655473 FKG655473 FUC655473 GDY655473 GNU655473 GXQ655473 HHM655473 HRI655473 IBE655473 ILA655473 IUW655473 JES655473 JOO655473 JYK655473 KIG655473 KSC655473 LBY655473 LLU655473 LVQ655473 MFM655473 MPI655473 MZE655473 NJA655473 NSW655473 OCS655473 OMO655473 OWK655473 PGG655473 PQC655473 PZY655473 QJU655473 QTQ655473 RDM655473 RNI655473 RXE655473 SHA655473 SQW655473 TAS655473 TKO655473 TUK655473 UEG655473 UOC655473 UXY655473 VHU655473 VRQ655473 WBM655473 WLI655473 WVE655473 F655475 IS655475 SO655475 ACK655475 AMG655475 AWC655475 BFY655475 BPU655475 BZQ655475 CJM655475 CTI655475 DDE655475 DNA655475 DWW655475 EGS655475 EQO655475 FAK655475 FKG655475 FUC655475 GDY655475 GNU655475 GXQ655475 HHM655475 HRI655475 IBE655475 ILA655475 IUW655475 JES655475 JOO655475 JYK655475 KIG655475 KSC655475 LBY655475 LLU655475 LVQ655475 MFM655475 MPI655475 MZE655475 NJA655475 NSW655475 OCS655475 OMO655475 OWK655475 PGG655475 PQC655475 PZY655475 QJU655475 QTQ655475 RDM655475 RNI655475 RXE655475 SHA655475 SQW655475 TAS655475 TKO655475 TUK655475 UEG655475 UOC655475 UXY655475 VHU655475 VRQ655475 WBM655475 WLI655475 WVE655475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20927 IS720927">
      <formula1>100000000000000</formula1>
    </dataValidation>
    <dataValidation type="whole" operator="lessThan" allowBlank="1" showInputMessage="1" showErrorMessage="1" errorTitle="Errore di digitazione" error="Inserire solo numeri interi o lasciare vuoto." sqref="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F720931:F720933 IS720931:IS720933 SO720931:SO720933 ACK720931:ACK720933 AMG720931:AMG720933 AWC720931:AWC720933 BFY720931:BFY720933 BPU720931:BPU720933 BZQ720931:BZQ720933 CJM720931:CJM720933 CTI720931:CTI720933 DDE720931:DDE720933 DNA720931:DNA720933 DWW720931:DWW720933 EGS720931:EGS720933 EQO720931:EQO720933 FAK720931:FAK720933 FKG720931:FKG720933 FUC720931:FUC720933 GDY720931:GDY720933 GNU720931:GNU720933 GXQ720931:GXQ720933 HHM720931:HHM720933 HRI720931:HRI720933 IBE720931:IBE720933 ILA720931:ILA720933 IUW720931:IUW720933 JES720931:JES720933 JOO720931:JOO720933 JYK720931:JYK720933 KIG720931:KIG720933 KSC720931:KSC720933 LBY720931:LBY720933 LLU720931:LLU720933 LVQ720931:LVQ720933 MFM720931:MFM720933 MPI720931:MPI720933 MZE720931:MZE720933 NJA720931:NJA720933 NSW720931:NSW720933 OCS720931:OCS720933 OMO720931:OMO720933 OWK720931:OWK720933 PGG720931:PGG720933 PQC720931:PQC720933 PZY720931:PZY720933 QJU720931:QJU720933 QTQ720931:QTQ720933 RDM720931:RDM720933 RNI720931:RNI720933 RXE720931:RXE720933 SHA720931:SHA720933 SQW720931:SQW720933 TAS720931:TAS720933 TKO720931:TKO720933 TUK720931:TUK720933 UEG720931:UEG720933 UOC720931:UOC720933 UXY720931:UXY720933 VHU720931:VHU720933 VRQ720931:VRQ720933 WBM720931:WBM720933 WLI720931:WLI720933 WVE720931:WVE720933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20967 IS720967">
      <formula1>100000000000000</formula1>
    </dataValidation>
    <dataValidation type="whole" operator="lessThan" allowBlank="1" showInputMessage="1" showErrorMessage="1" errorTitle="Errore di digitazione" error="Inserire solo numeri interi o lasciare vuoto." sqref="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20997 IS720997 SO720997 ACK720997 AMG720997 AWC720997 BFY720997 BPU720997 BZQ720997 CJM720997 CTI720997 DDE720997 DNA720997 DWW720997 EGS720997 EQO720997 FAK720997 FKG720997 FUC720997 GDY720997 GNU720997 GXQ720997 HHM720997 HRI720997 IBE720997 ILA720997 IUW720997 JES720997 JOO720997 JYK720997 KIG720997 KSC720997 LBY720997 LLU720997 LVQ720997 MFM720997 MPI720997 MZE720997 NJA720997 NSW720997 OCS720997 OMO720997 OWK720997 PGG720997 PQC720997 PZY720997 QJU720997 QTQ720997 RDM720997 RNI720997 RXE720997 SHA720997 SQW720997 TAS720997 TKO720997 TUK720997 UEG720997 UOC720997 UXY720997 VHU720997 VRQ720997 WBM720997 WLI720997 WVE720997 F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F721003 IS721003 SO721003 ACK721003 AMG721003 AWC721003 BFY721003 BPU721003 BZQ721003 CJM721003 CTI721003 DDE721003 DNA721003 DWW721003 EGS721003 EQO721003 FAK721003 FKG721003 FUC721003 GDY721003 GNU721003 GXQ721003 HHM721003 HRI721003 IBE721003 ILA721003 IUW721003 JES721003 JOO721003 JYK721003 KIG721003 KSC721003 LBY721003 LLU721003 LVQ721003 MFM721003 MPI721003 MZE721003 NJA721003 NSW721003 OCS721003 OMO721003 OWK721003 PGG721003 PQC721003 PZY721003 QJU721003 QTQ721003 RDM721003 RNI721003 RXE721003 SHA721003 SQW721003 TAS721003 TKO721003 TUK721003 UEG721003 UOC721003 UXY721003 VHU721003 VRQ721003 WBM721003 WLI721003 WVE721003 F721005 IS721005 SO721005 ACK721005 AMG721005 AWC721005 BFY721005 BPU721005 BZQ721005 CJM721005 CTI721005 DDE721005 DNA721005 DWW721005 EGS721005 EQO721005 FAK721005 FKG721005 FUC721005 GDY721005 GNU721005 GXQ721005 HHM721005 HRI721005 IBE721005 ILA721005 IUW721005 JES721005 JOO721005 JYK721005 KIG721005 KSC721005 LBY721005 LLU721005 LVQ721005 MFM721005 MPI721005 MZE721005 NJA721005 NSW721005 OCS721005 OMO721005 OWK721005 PGG721005 PQC721005 PZY721005 QJU721005 QTQ721005 RDM721005 RNI721005 RXE721005 SHA721005 SQW721005 TAS721005 TKO721005 TUK721005 UEG721005 UOC721005 UXY721005 VHU721005 VRQ721005 WBM721005 WLI721005 WVE721005 F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F721009 IS721009 SO721009 ACK721009 AMG721009 AWC721009 BFY721009 BPU721009 BZQ721009 CJM721009 CTI721009 DDE721009 DNA721009 DWW721009 EGS721009 EQO721009 FAK721009 FKG721009 FUC721009 GDY721009 GNU721009 GXQ721009 HHM721009 HRI721009 IBE721009 ILA721009 IUW721009 JES721009 JOO721009 JYK721009 KIG721009 KSC721009 LBY721009 LLU721009 LVQ721009 MFM721009 MPI721009 MZE721009 NJA721009 NSW721009 OCS721009 OMO721009 OWK721009 PGG721009 PQC721009 PZY721009 QJU721009 QTQ721009 RDM721009 RNI721009 RXE721009 SHA721009 SQW721009 TAS721009 TKO721009 TUK721009 UEG721009 UOC721009 UXY721009 VHU721009 VRQ721009 WBM721009 WLI721009 WVE721009 F721011 IS721011">
      <formula1>100000000000000</formula1>
    </dataValidation>
    <dataValidation type="whole" operator="lessThan" allowBlank="1" showInputMessage="1" showErrorMessage="1" errorTitle="Errore di digitazione" error="Inserire solo numeri interi o lasciare vuoto." sqref="SO721011 ACK721011 AMG721011 AWC721011 BFY721011 BPU721011 BZQ721011 CJM721011 CTI721011 DDE721011 DNA721011 DWW721011 EGS721011 EQO721011 FAK721011 FKG721011 FUC721011 GDY721011 GNU721011 GXQ721011 HHM721011 HRI721011 IBE721011 ILA721011 IUW721011 JES721011 JOO721011 JYK721011 KIG721011 KSC721011 LBY721011 LLU721011 LVQ721011 MFM721011 MPI721011 MZE721011 NJA721011 NSW721011 OCS721011 OMO721011 OWK721011 PGG721011 PQC721011 PZY721011 QJU721011 QTQ721011 RDM721011 RNI721011 RXE721011 SHA721011 SQW721011 TAS721011 TKO721011 TUK721011 UEG721011 UOC721011 UXY721011 VHU721011 VRQ721011 WBM721011 WLI721011 WVE721011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F786467:F786469 IS786467:IS786469 SO786467:SO786469 ACK786467:ACK786469 AMG786467:AMG786469 AWC786467:AWC786469 BFY786467:BFY786469 BPU786467:BPU786469 BZQ786467:BZQ786469 CJM786467:CJM786469 CTI786467:CTI786469 DDE786467:DDE786469 DNA786467:DNA786469 DWW786467:DWW786469 EGS786467:EGS786469 EQO786467:EQO786469 FAK786467:FAK786469 FKG786467:FKG786469 FUC786467:FUC786469 GDY786467:GDY786469 GNU786467:GNU786469 GXQ786467:GXQ786469 HHM786467:HHM786469 HRI786467:HRI786469 IBE786467:IBE786469 ILA786467:ILA786469 IUW786467:IUW786469 JES786467:JES786469 JOO786467:JOO786469 JYK786467:JYK786469 KIG786467:KIG786469 KSC786467:KSC786469 LBY786467:LBY786469 LLU786467:LLU786469 LVQ786467:LVQ786469 MFM786467:MFM786469 MPI786467:MPI786469 MZE786467:MZE786469 NJA786467:NJA786469 NSW786467:NSW786469 OCS786467:OCS786469 OMO786467:OMO786469 OWK786467:OWK786469 PGG786467:PGG786469 PQC786467:PQC786469 PZY786467:PZY786469 QJU786467:QJU786469 QTQ786467:QTQ786469 RDM786467:RDM786469 RNI786467:RNI786469 RXE786467:RXE786469 SHA786467:SHA786469 SQW786467:SQW786469 TAS786467:TAS786469 TKO786467:TKO786469 TUK786467:TUK786469 UEG786467:UEG786469 UOC786467:UOC786469 UXY786467:UXY786469 VHU786467:VHU786469 VRQ786467:VRQ786469 WBM786467:WBM786469 WLI786467:WLI786469 WVE786467:WVE786469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786493 IS786493">
      <formula1>100000000000000</formula1>
    </dataValidation>
    <dataValidation type="whole" operator="lessThan" allowBlank="1" showInputMessage="1" showErrorMessage="1" errorTitle="Errore di digitazione" error="Inserire solo numeri interi o lasciare vuoto." sqref="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786533 IS786533 SO786533 ACK786533 AMG786533 AWC786533 BFY786533 BPU786533 BZQ786533 CJM786533 CTI786533 DDE786533 DNA786533 DWW786533 EGS786533 EQO786533 FAK786533 FKG786533 FUC786533 GDY786533 GNU786533 GXQ786533 HHM786533 HRI786533 IBE786533 ILA786533 IUW786533 JES786533 JOO786533 JYK786533 KIG786533 KSC786533 LBY786533 LLU786533 LVQ786533 MFM786533 MPI786533 MZE786533 NJA786533 NSW786533 OCS786533 OMO786533 OWK786533 PGG786533 PQC786533 PZY786533 QJU786533 QTQ786533 RDM786533 RNI786533 RXE786533 SHA786533 SQW786533 TAS786533 TKO786533 TUK786533 UEG786533 UOC786533 UXY786533 VHU786533 VRQ786533 WBM786533 WLI786533 WVE786533 F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F786539 IS786539">
      <formula1>100000000000000</formula1>
    </dataValidation>
    <dataValidation type="whole" operator="lessThan" allowBlank="1" showInputMessage="1" showErrorMessage="1" errorTitle="Errore di digitazione" error="Inserire solo numeri interi o lasciare vuoto." sqref="SO786539 ACK786539 AMG786539 AWC786539 BFY786539 BPU786539 BZQ786539 CJM786539 CTI786539 DDE786539 DNA786539 DWW786539 EGS786539 EQO786539 FAK786539 FKG786539 FUC786539 GDY786539 GNU786539 GXQ786539 HHM786539 HRI786539 IBE786539 ILA786539 IUW786539 JES786539 JOO786539 JYK786539 KIG786539 KSC786539 LBY786539 LLU786539 LVQ786539 MFM786539 MPI786539 MZE786539 NJA786539 NSW786539 OCS786539 OMO786539 OWK786539 PGG786539 PQC786539 PZY786539 QJU786539 QTQ786539 RDM786539 RNI786539 RXE786539 SHA786539 SQW786539 TAS786539 TKO786539 TUK786539 UEG786539 UOC786539 UXY786539 VHU786539 VRQ786539 WBM786539 WLI786539 WVE786539 F786541 IS786541 SO786541 ACK786541 AMG786541 AWC786541 BFY786541 BPU786541 BZQ786541 CJM786541 CTI786541 DDE786541 DNA786541 DWW786541 EGS786541 EQO786541 FAK786541 FKG786541 FUC786541 GDY786541 GNU786541 GXQ786541 HHM786541 HRI786541 IBE786541 ILA786541 IUW786541 JES786541 JOO786541 JYK786541 KIG786541 KSC786541 LBY786541 LLU786541 LVQ786541 MFM786541 MPI786541 MZE786541 NJA786541 NSW786541 OCS786541 OMO786541 OWK786541 PGG786541 PQC786541 PZY786541 QJU786541 QTQ786541 RDM786541 RNI786541 RXE786541 SHA786541 SQW786541 TAS786541 TKO786541 TUK786541 UEG786541 UOC786541 UXY786541 VHU786541 VRQ786541 WBM786541 WLI786541 WVE786541 F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F786545 IS786545 SO786545 ACK786545 AMG786545 AWC786545 BFY786545 BPU786545 BZQ786545 CJM786545 CTI786545 DDE786545 DNA786545 DWW786545 EGS786545 EQO786545 FAK786545 FKG786545 FUC786545 GDY786545 GNU786545 GXQ786545 HHM786545 HRI786545 IBE786545 ILA786545 IUW786545 JES786545 JOO786545 JYK786545 KIG786545 KSC786545 LBY786545 LLU786545 LVQ786545 MFM786545 MPI786545 MZE786545 NJA786545 NSW786545 OCS786545 OMO786545 OWK786545 PGG786545 PQC786545 PZY786545 QJU786545 QTQ786545 RDM786545 RNI786545 RXE786545 SHA786545 SQW786545 TAS786545 TKO786545 TUK786545 UEG786545 UOC786545 UXY786545 VHU786545 VRQ786545 WBM786545 WLI786545 WVE786545 F786547 IS786547 SO786547 ACK786547 AMG786547 AWC786547 BFY786547 BPU786547 BZQ786547 CJM786547 CTI786547 DDE786547 DNA786547 DWW786547 EGS786547 EQO786547 FAK786547 FKG786547 FUC786547 GDY786547 GNU786547 GXQ786547 HHM786547 HRI786547 IBE786547 ILA786547 IUW786547 JES786547 JOO786547 JYK786547 KIG786547 KSC786547 LBY786547 LLU786547 LVQ786547 MFM786547 MPI786547 MZE786547 NJA786547 NSW786547 OCS786547 OMO786547 OWK786547 PGG786547 PQC786547 PZY786547 QJU786547 QTQ786547 RDM786547 RNI786547 RXE786547 SHA786547 SQW786547 TAS786547 TKO786547 TUK786547 UEG786547 UOC786547 UXY786547 VHU786547 VRQ786547 WBM786547 WLI786547 WVE786547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F852003:F852005 IS852003:IS852005 SO852003:SO852005 ACK852003:ACK852005 AMG852003:AMG852005 AWC852003:AWC852005 BFY852003:BFY852005 BPU852003:BPU852005 BZQ852003:BZQ852005 CJM852003:CJM852005 CTI852003:CTI852005 DDE852003:DDE852005 DNA852003:DNA852005 DWW852003:DWW852005 EGS852003:EGS852005 EQO852003:EQO852005 FAK852003:FAK852005 FKG852003:FKG852005 FUC852003:FUC852005 GDY852003:GDY852005 GNU852003:GNU852005 GXQ852003:GXQ852005 HHM852003:HHM852005 HRI852003:HRI852005 IBE852003:IBE852005 ILA852003:ILA852005 IUW852003:IUW852005 JES852003:JES852005 JOO852003:JOO852005 JYK852003:JYK852005 KIG852003:KIG852005 KSC852003:KSC852005 LBY852003:LBY852005 LLU852003:LLU852005 LVQ852003:LVQ852005 MFM852003:MFM852005 MPI852003:MPI852005 MZE852003:MZE852005 NJA852003:NJA852005 NSW852003:NSW852005 OCS852003:OCS852005 OMO852003:OMO852005 OWK852003:OWK852005 PGG852003:PGG852005 PQC852003:PQC852005 PZY852003:PZY852005 QJU852003:QJU852005 QTQ852003:QTQ852005 RDM852003:RDM852005 RNI852003:RNI852005 RXE852003:RXE852005 SHA852003:SHA852005 SQW852003:SQW852005 TAS852003:TAS852005 TKO852003:TKO852005 TUK852003:TUK852005 UEG852003:UEG852005 UOC852003:UOC852005 UXY852003:UXY852005 VHU852003:VHU852005 VRQ852003:VRQ852005 WBM852003:WBM852005 WLI852003:WLI852005 WVE852003:WVE852005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852021 IS852021">
      <formula1>100000000000000</formula1>
    </dataValidation>
    <dataValidation type="whole" operator="lessThan" allowBlank="1" showInputMessage="1" showErrorMessage="1" errorTitle="Errore di digitazione" error="Inserire solo numeri interi o lasciare vuoto." sqref="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852065 IS852065">
      <formula1>100000000000000</formula1>
    </dataValidation>
    <dataValidation type="whole" operator="lessThan" allowBlank="1" showInputMessage="1" showErrorMessage="1" errorTitle="Errore di digitazione" error="Inserire solo numeri interi o lasciare vuoto." sqref="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852069 IS852069 SO852069 ACK852069 AMG852069 AWC852069 BFY852069 BPU852069 BZQ852069 CJM852069 CTI852069 DDE852069 DNA852069 DWW852069 EGS852069 EQO852069 FAK852069 FKG852069 FUC852069 GDY852069 GNU852069 GXQ852069 HHM852069 HRI852069 IBE852069 ILA852069 IUW852069 JES852069 JOO852069 JYK852069 KIG852069 KSC852069 LBY852069 LLU852069 LVQ852069 MFM852069 MPI852069 MZE852069 NJA852069 NSW852069 OCS852069 OMO852069 OWK852069 PGG852069 PQC852069 PZY852069 QJU852069 QTQ852069 RDM852069 RNI852069 RXE852069 SHA852069 SQW852069 TAS852069 TKO852069 TUK852069 UEG852069 UOC852069 UXY852069 VHU852069 VRQ852069 WBM852069 WLI852069 WVE852069 F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F852075 IS852075 SO852075 ACK852075 AMG852075 AWC852075 BFY852075 BPU852075 BZQ852075 CJM852075 CTI852075 DDE852075 DNA852075 DWW852075 EGS852075 EQO852075 FAK852075 FKG852075 FUC852075 GDY852075 GNU852075 GXQ852075 HHM852075 HRI852075 IBE852075 ILA852075 IUW852075 JES852075 JOO852075 JYK852075 KIG852075 KSC852075 LBY852075 LLU852075 LVQ852075 MFM852075 MPI852075 MZE852075 NJA852075 NSW852075 OCS852075 OMO852075 OWK852075 PGG852075 PQC852075 PZY852075 QJU852075 QTQ852075 RDM852075 RNI852075 RXE852075 SHA852075 SQW852075 TAS852075 TKO852075 TUK852075 UEG852075 UOC852075 UXY852075 VHU852075 VRQ852075 WBM852075 WLI852075 WVE852075 F852077 IS852077 SO852077 ACK852077 AMG852077 AWC852077 BFY852077 BPU852077 BZQ852077 CJM852077 CTI852077 DDE852077 DNA852077 DWW852077 EGS852077 EQO852077 FAK852077 FKG852077 FUC852077 GDY852077 GNU852077 GXQ852077 HHM852077 HRI852077 IBE852077 ILA852077 IUW852077 JES852077 JOO852077 JYK852077 KIG852077 KSC852077 LBY852077 LLU852077 LVQ852077 MFM852077 MPI852077 MZE852077 NJA852077 NSW852077 OCS852077 OMO852077 OWK852077 PGG852077 PQC852077 PZY852077 QJU852077 QTQ852077 RDM852077 RNI852077 RXE852077 SHA852077 SQW852077 TAS852077 TKO852077 TUK852077 UEG852077 UOC852077 UXY852077 VHU852077 VRQ852077 WBM852077 WLI852077 WVE852077 F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F852081 IS852081 SO852081 ACK852081 AMG852081 AWC852081 BFY852081 BPU852081 BZQ852081 CJM852081 CTI852081 DDE852081 DNA852081 DWW852081 EGS852081 EQO852081 FAK852081 FKG852081 FUC852081 GDY852081 GNU852081 GXQ852081 HHM852081 HRI852081 IBE852081 ILA852081 IUW852081 JES852081 JOO852081 JYK852081 KIG852081 KSC852081 LBY852081 LLU852081 LVQ852081 MFM852081 MPI852081 MZE852081 NJA852081 NSW852081 OCS852081 OMO852081 OWK852081 PGG852081 PQC852081 PZY852081 QJU852081 QTQ852081 RDM852081 RNI852081 RXE852081 SHA852081 SQW852081 TAS852081 TKO852081 TUK852081 UEG852081 UOC852081 UXY852081 VHU852081 VRQ852081 WBM852081 WLI852081 WVE852081 F852083 IS852083 SO852083 ACK852083 AMG852083 AWC852083 BFY852083 BPU852083 BZQ852083 CJM852083 CTI852083 DDE852083 DNA852083 DWW852083 EGS852083 EQO852083 FAK852083 FKG852083 FUC852083 GDY852083 GNU852083 GXQ852083 HHM852083 HRI852083 IBE852083 ILA852083 IUW852083 JES852083 JOO852083 JYK852083 KIG852083 KSC852083 LBY852083 LLU852083 LVQ852083 MFM852083 MPI852083 MZE852083 NJA852083 NSW852083 OCS852083 OMO852083 OWK852083 PGG852083 PQC852083 PZY852083 QJU852083 QTQ852083 RDM852083 RNI852083 RXE852083 SHA852083 SQW852083 TAS852083 TKO852083 TUK852083 UEG852083 UOC852083 UXY852083 VHU852083 VRQ852083 WBM852083 WLI852083 WVE852083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F917539:F917541 IS917539:IS917541 SO917539:SO917541 ACK917539:ACK917541 AMG917539:AMG917541 AWC917539:AWC917541 BFY917539:BFY917541 BPU917539:BPU917541 BZQ917539:BZQ917541 CJM917539:CJM917541 CTI917539:CTI917541 DDE917539:DDE917541 DNA917539:DNA917541 DWW917539:DWW917541 EGS917539:EGS917541 EQO917539:EQO917541 FAK917539:FAK917541 FKG917539:FKG917541 FUC917539:FUC917541 GDY917539:GDY917541 GNU917539:GNU917541 GXQ917539:GXQ917541 HHM917539:HHM917541 HRI917539:HRI917541 IBE917539:IBE917541 ILA917539:ILA917541 IUW917539:IUW917541 JES917539:JES917541 JOO917539:JOO917541 JYK917539:JYK917541 KIG917539:KIG917541 KSC917539:KSC917541 LBY917539:LBY917541 LLU917539:LLU917541 LVQ917539:LVQ917541 MFM917539:MFM917541 MPI917539:MPI917541 MZE917539:MZE917541 NJA917539:NJA917541 NSW917539:NSW917541 OCS917539:OCS917541 OMO917539:OMO917541 OWK917539:OWK917541 PGG917539:PGG917541 PQC917539:PQC917541 PZY917539:PZY917541 QJU917539:QJU917541 QTQ917539:QTQ917541 RDM917539:RDM917541 RNI917539:RNI917541 RXE917539:RXE917541 SHA917539:SHA917541 SQW917539:SQW917541 TAS917539:TAS917541 TKO917539:TKO917541 TUK917539:TUK917541 UEG917539:UEG917541 UOC917539:UOC917541 UXY917539:UXY917541 VHU917539:VHU917541 VRQ917539:VRQ917541 WBM917539:WBM917541 WLI917539:WLI917541 WVE917539:WVE917541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17547 IS917547">
      <formula1>100000000000000</formula1>
    </dataValidation>
    <dataValidation type="whole" operator="lessThan" allowBlank="1" showInputMessage="1" showErrorMessage="1" errorTitle="Errore di digitazione" error="Inserire solo numeri interi o lasciare vuoto." sqref="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17593 IS917593">
      <formula1>100000000000000</formula1>
    </dataValidation>
    <dataValidation type="whole" operator="lessThan" allowBlank="1" showInputMessage="1" showErrorMessage="1" errorTitle="Errore di digitazione" error="Inserire solo numeri interi o lasciare vuoto." sqref="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17605 IS917605 SO917605 ACK917605 AMG917605 AWC917605 BFY917605 BPU917605 BZQ917605 CJM917605 CTI917605 DDE917605 DNA917605 DWW917605 EGS917605 EQO917605 FAK917605 FKG917605 FUC917605 GDY917605 GNU917605 GXQ917605 HHM917605 HRI917605 IBE917605 ILA917605 IUW917605 JES917605 JOO917605 JYK917605 KIG917605 KSC917605 LBY917605 LLU917605 LVQ917605 MFM917605 MPI917605 MZE917605 NJA917605 NSW917605 OCS917605 OMO917605 OWK917605 PGG917605 PQC917605 PZY917605 QJU917605 QTQ917605 RDM917605 RNI917605 RXE917605 SHA917605 SQW917605 TAS917605 TKO917605 TUK917605 UEG917605 UOC917605 UXY917605 VHU917605 VRQ917605 WBM917605 WLI917605 WVE917605 F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F917611 IS917611 SO917611 ACK917611 AMG917611 AWC917611 BFY917611 BPU917611 BZQ917611 CJM917611 CTI917611 DDE917611 DNA917611 DWW917611 EGS917611 EQO917611 FAK917611 FKG917611 FUC917611 GDY917611 GNU917611 GXQ917611 HHM917611 HRI917611 IBE917611 ILA917611 IUW917611 JES917611 JOO917611 JYK917611 KIG917611 KSC917611 LBY917611 LLU917611 LVQ917611 MFM917611 MPI917611 MZE917611 NJA917611 NSW917611 OCS917611 OMO917611 OWK917611 PGG917611 PQC917611 PZY917611 QJU917611 QTQ917611 RDM917611 RNI917611 RXE917611 SHA917611 SQW917611 TAS917611 TKO917611 TUK917611 UEG917611 UOC917611 UXY917611 VHU917611 VRQ917611 WBM917611 WLI917611 WVE917611 F917613 IS917613 SO917613 ACK917613 AMG917613 AWC917613 BFY917613 BPU917613 BZQ917613 CJM917613 CTI917613 DDE917613 DNA917613 DWW917613 EGS917613 EQO917613 FAK917613 FKG917613 FUC917613 GDY917613 GNU917613 GXQ917613 HHM917613 HRI917613 IBE917613 ILA917613 IUW917613 JES917613 JOO917613 JYK917613 KIG917613 KSC917613 LBY917613 LLU917613 LVQ917613 MFM917613 MPI917613 MZE917613 NJA917613 NSW917613 OCS917613 OMO917613 OWK917613 PGG917613 PQC917613 PZY917613 QJU917613 QTQ917613 RDM917613 RNI917613 RXE917613 SHA917613 SQW917613 TAS917613 TKO917613 TUK917613 UEG917613 UOC917613 UXY917613 VHU917613 VRQ917613 WBM917613 WLI917613 WVE917613 F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F917617 IS917617 SO917617 ACK917617 AMG917617 AWC917617 BFY917617 BPU917617 BZQ917617 CJM917617 CTI917617 DDE917617 DNA917617 DWW917617 EGS917617 EQO917617 FAK917617 FKG917617 FUC917617 GDY917617 GNU917617 GXQ917617 HHM917617 HRI917617 IBE917617 ILA917617 IUW917617 JES917617 JOO917617 JYK917617 KIG917617 KSC917617 LBY917617 LLU917617 LVQ917617 MFM917617 MPI917617 MZE917617 NJA917617 NSW917617 OCS917617 OMO917617 OWK917617 PGG917617 PQC917617 PZY917617 QJU917617 QTQ917617 RDM917617 RNI917617 RXE917617 SHA917617 SQW917617 TAS917617 TKO917617 TUK917617 UEG917617 UOC917617 UXY917617 VHU917617 VRQ917617 WBM917617 WLI917617 WVE917617 F917619 IS917619 SO917619 ACK917619 AMG917619 AWC917619 BFY917619 BPU917619 BZQ917619 CJM917619 CTI917619 DDE917619 DNA917619 DWW917619 EGS917619 EQO917619 FAK917619 FKG917619 FUC917619 GDY917619 GNU917619 GXQ917619 HHM917619 HRI917619 IBE917619 ILA917619 IUW917619 JES917619 JOO917619 JYK917619 KIG917619 KSC917619 LBY917619 LLU917619 LVQ917619 MFM917619 MPI917619 MZE917619 NJA917619 NSW917619 OCS917619 OMO917619 OWK917619 PGG917619 PQC917619 PZY917619 QJU917619 QTQ917619 RDM917619 RNI917619 RXE917619 SHA917619 SQW917619 TAS917619 TKO917619 TUK917619 UEG917619 UOC917619 UXY917619 VHU917619 VRQ917619 WBM917619 WLI917619 WVE917619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983071 IS983071">
      <formula1>100000000000000</formula1>
    </dataValidation>
    <dataValidation type="whole" operator="lessThan" allowBlank="1" showInputMessage="1" showErrorMessage="1" errorTitle="Errore di digitazione" error="Inserire solo numeri interi o lasciare vuoto." sqref="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F983075:F983077 IS983075:IS983077 SO983075:SO983077 ACK983075:ACK983077 AMG983075:AMG983077 AWC983075:AWC983077 BFY983075:BFY983077 BPU983075:BPU983077 BZQ983075:BZQ983077 CJM983075:CJM983077 CTI983075:CTI983077 DDE983075:DDE983077 DNA983075:DNA983077 DWW983075:DWW983077 EGS983075:EGS983077 EQO983075:EQO983077 FAK983075:FAK983077 FKG983075:FKG983077 FUC983075:FUC983077 GDY983075:GDY983077 GNU983075:GNU983077 GXQ983075:GXQ983077 HHM983075:HHM983077 HRI983075:HRI983077 IBE983075:IBE983077 ILA983075:ILA983077 IUW983075:IUW983077 JES983075:JES983077 JOO983075:JOO983077 JYK983075:JYK983077 KIG983075:KIG983077 KSC983075:KSC983077 LBY983075:LBY983077 LLU983075:LLU983077 LVQ983075:LVQ983077 MFM983075:MFM983077 MPI983075:MPI983077 MZE983075:MZE983077 NJA983075:NJA983077 NSW983075:NSW983077 OCS983075:OCS983077 OMO983075:OMO983077 OWK983075:OWK983077 PGG983075:PGG983077 PQC983075:PQC983077 PZY983075:PZY983077 QJU983075:QJU983077 QTQ983075:QTQ983077 RDM983075:RDM983077 RNI983075:RNI983077 RXE983075:RXE983077 SHA983075:SHA983077 SQW983075:SQW983077 TAS983075:TAS983077 TKO983075:TKO983077 TUK983075:TUK983077 UEG983075:UEG983077 UOC983075:UOC983077 UXY983075:UXY983077 VHU983075:VHU983077 VRQ983075:VRQ983077 WBM983075:WBM983077 WLI983075:WLI983077 WVE983075:WVE983077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983111 IS983111">
      <formula1>100000000000000</formula1>
    </dataValidation>
    <dataValidation type="whole" operator="lessThan" allowBlank="1" showInputMessage="1" showErrorMessage="1" errorTitle="Errore di digitazione" error="Inserire solo numeri interi o lasciare vuoto." sqref="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983141 IS983141 SO983141 ACK983141 AMG983141 AWC983141 BFY983141 BPU983141 BZQ983141 CJM983141 CTI983141 DDE983141 DNA983141 DWW983141 EGS983141 EQO983141 FAK983141 FKG983141 FUC983141 GDY983141 GNU983141 GXQ983141 HHM983141 HRI983141 IBE983141 ILA983141 IUW983141 JES983141 JOO983141 JYK983141 KIG983141 KSC983141 LBY983141 LLU983141 LVQ983141 MFM983141 MPI983141 MZE983141 NJA983141 NSW983141 OCS983141 OMO983141 OWK983141 PGG983141 PQC983141 PZY983141 QJU983141 QTQ983141 RDM983141 RNI983141 RXE983141 SHA983141 SQW983141 TAS983141 TKO983141 TUK983141 UEG983141 UOC983141 UXY983141 VHU983141 VRQ983141 WBM983141 WLI983141 WVE983141 F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WVE983145 F983147 IS983147 SO983147 ACK983147 AMG983147 AWC983147 BFY983147 BPU983147 BZQ983147 CJM983147 CTI983147 DDE983147 DNA983147 DWW983147 EGS983147 EQO983147 FAK983147 FKG983147 FUC983147 GDY983147 GNU983147 GXQ983147 HHM983147 HRI983147 IBE983147 ILA983147 IUW983147 JES983147 JOO983147 JYK983147 KIG983147 KSC983147 LBY983147 LLU983147 LVQ983147 MFM983147 MPI983147 MZE983147 NJA983147 NSW983147 OCS983147 OMO983147 OWK983147 PGG983147 PQC983147 PZY983147 QJU983147 QTQ983147 RDM983147 RNI983147 RXE983147 SHA983147 SQW983147 TAS983147 TKO983147 TUK983147 UEG983147 UOC983147 UXY983147 VHU983147 VRQ983147 WBM983147 WLI983147 WVE983147 F983149 IS983149 SO983149 ACK983149 AMG983149 AWC983149 BFY983149 BPU983149 BZQ983149 CJM983149 CTI983149 DDE983149 DNA983149 DWW983149 EGS983149 EQO983149 FAK983149 FKG983149 FUC983149 GDY983149 GNU983149 GXQ983149 HHM983149 HRI983149 IBE983149 ILA983149 IUW983149 JES983149 JOO983149 JYK983149 KIG983149 KSC983149 LBY983149 LLU983149 LVQ983149 MFM983149 MPI983149 MZE983149 NJA983149 NSW983149 OCS983149 OMO983149 OWK983149 PGG983149 PQC983149 PZY983149 QJU983149 QTQ983149 RDM983149 RNI983149 RXE983149 SHA983149 SQW983149 TAS983149 TKO983149 TUK983149 UEG983149 UOC983149 UXY983149 VHU983149 VRQ983149 WBM983149 WLI983149 WVE983149 F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WVE983151 F983153 IS983153 SO983153 ACK983153 AMG983153 AWC983153 BFY983153 BPU983153 BZQ983153 CJM983153 CTI983153 DDE983153 DNA983153 DWW983153 EGS983153 EQO983153 FAK983153 FKG983153 FUC983153 GDY983153 GNU983153 GXQ983153 HHM983153 HRI983153 IBE983153 ILA983153 IUW983153 JES983153 JOO983153 JYK983153 KIG983153 KSC983153 LBY983153 LLU983153 LVQ983153 MFM983153 MPI983153 MZE983153 NJA983153 NSW983153 OCS983153 OMO983153 OWK983153 PGG983153 PQC983153 PZY983153 QJU983153 QTQ983153 RDM983153 RNI983153 RXE983153 SHA983153 SQW983153 TAS983153 TKO983153 TUK983153 UEG983153 UOC983153 UXY983153 VHU983153 VRQ983153 WBM983153 WLI983153 WVE983153 F983155 IS983155">
      <formula1>100000000000000</formula1>
    </dataValidation>
    <dataValidation type="whole" operator="lessThan" allowBlank="1" showInputMessage="1" showErrorMessage="1" errorTitle="Errore di digitazione" error="Inserire solo numeri interi o lasciare vuoto." sqref="SO983155 ACK983155 AMG983155 AWC983155 BFY983155 BPU983155 BZQ983155 CJM983155 CTI983155 DDE983155 DNA983155 DWW983155 EGS983155 EQO983155 FAK983155 FKG983155 FUC983155 GDY983155 GNU983155 GXQ983155 HHM983155 HRI983155 IBE983155 ILA983155 IUW983155 JES983155 JOO983155 JYK983155 KIG983155 KSC983155 LBY983155 LLU983155 LVQ983155 MFM983155 MPI983155 MZE983155 NJA983155 NSW983155 OCS983155 OMO983155 OWK983155 PGG983155 PQC983155 PZY983155 QJU983155 QTQ983155 RDM983155 RNI983155 RXE983155 SHA983155 SQW983155 TAS983155 TKO983155 TUK983155 UEG983155 UOC983155 UXY983155 VHU983155 VRQ983155 WBM983155 WLI983155 WVE983155">
      <formula1>100000000000000</formula1>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rowBreaks count="1" manualBreakCount="1">
    <brk id="42" max="5" man="1"/>
  </rowBreaks>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L33"/>
  <sheetViews>
    <sheetView showGridLines="0" zoomScale="80" zoomScaleNormal="80" workbookViewId="0">
      <pane ySplit="3" topLeftCell="A4" activePane="bottomLeft" state="frozen"/>
      <selection pane="bottomLeft" activeCell="C25" sqref="C25"/>
    </sheetView>
  </sheetViews>
  <sheetFormatPr defaultRowHeight="10.5" x14ac:dyDescent="0.15"/>
  <cols>
    <col min="1" max="1" width="87.6640625" customWidth="1"/>
    <col min="2" max="2" width="28.1640625" customWidth="1"/>
    <col min="3"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728" t="str">
        <f>'t1'!A1</f>
        <v>REGIONI ED AUTONOMIE LOCALI - anno 2023</v>
      </c>
      <c r="B1" s="1728"/>
      <c r="C1" s="1807"/>
      <c r="D1" s="1807"/>
      <c r="F1" s="4"/>
      <c r="L1"/>
    </row>
    <row r="2" spans="1:12" ht="30" customHeight="1" thickBot="1" x14ac:dyDescent="0.2">
      <c r="A2" s="1812" t="str">
        <f>IF(B31&gt;0,IF($F$32&gt;0," ","Attenzione: Compilare la presente Tabella"),IF(C31=0," "," "))</f>
        <v xml:space="preserve"> </v>
      </c>
      <c r="B2" s="1812"/>
      <c r="C2" s="1813"/>
      <c r="D2" s="1813"/>
    </row>
    <row r="3" spans="1:12" ht="21.75" customHeight="1" thickBot="1" x14ac:dyDescent="0.2">
      <c r="A3" s="627" t="s">
        <v>517</v>
      </c>
      <c r="B3" s="628" t="s">
        <v>518</v>
      </c>
      <c r="C3" s="681" t="s">
        <v>563</v>
      </c>
      <c r="D3" s="629" t="s">
        <v>487</v>
      </c>
      <c r="G3" s="1474" t="s">
        <v>619</v>
      </c>
    </row>
    <row r="4" spans="1:12" s="102" customFormat="1" ht="23.25" customHeight="1" x14ac:dyDescent="0.2">
      <c r="A4" s="1515" t="s">
        <v>525</v>
      </c>
      <c r="B4" s="1516">
        <f>'t12'!K23</f>
        <v>55274</v>
      </c>
      <c r="C4" s="1808">
        <v>87476</v>
      </c>
      <c r="D4" s="1810"/>
      <c r="E4" s="949" t="s">
        <v>530</v>
      </c>
      <c r="G4" s="1814"/>
    </row>
    <row r="5" spans="1:12" s="102" customFormat="1" ht="23.25" customHeight="1" x14ac:dyDescent="0.2">
      <c r="A5" s="595" t="s">
        <v>526</v>
      </c>
      <c r="B5" s="677">
        <f>'t13'!Y23</f>
        <v>32202</v>
      </c>
      <c r="C5" s="1809"/>
      <c r="D5" s="1811"/>
      <c r="E5" s="949" t="s">
        <v>534</v>
      </c>
      <c r="G5" s="1815"/>
    </row>
    <row r="6" spans="1:12" s="102" customFormat="1" ht="23.25" customHeight="1" x14ac:dyDescent="0.2">
      <c r="A6" s="595" t="s">
        <v>519</v>
      </c>
      <c r="B6" s="677">
        <f>'t14'!D4</f>
        <v>0</v>
      </c>
      <c r="C6" s="1809"/>
      <c r="D6" s="1811"/>
      <c r="E6" s="949" t="s">
        <v>534</v>
      </c>
      <c r="G6" s="1815"/>
    </row>
    <row r="7" spans="1:12" s="102" customFormat="1" ht="23.25" customHeight="1" x14ac:dyDescent="0.2">
      <c r="A7" s="595" t="s">
        <v>520</v>
      </c>
      <c r="B7" s="677">
        <f>'t14'!D5</f>
        <v>0</v>
      </c>
      <c r="C7" s="1554">
        <v>0</v>
      </c>
      <c r="D7" s="1517"/>
      <c r="E7" s="949" t="s">
        <v>166</v>
      </c>
      <c r="F7"/>
      <c r="G7" s="1475"/>
    </row>
    <row r="8" spans="1:12" s="102" customFormat="1" ht="23.25" customHeight="1" x14ac:dyDescent="0.2">
      <c r="A8" s="595" t="s">
        <v>144</v>
      </c>
      <c r="B8" s="677">
        <f>'t14'!D6</f>
        <v>0</v>
      </c>
      <c r="C8" s="1554">
        <v>0</v>
      </c>
      <c r="D8" s="1517"/>
      <c r="E8" s="949" t="s">
        <v>167</v>
      </c>
      <c r="F8"/>
      <c r="G8" s="1475"/>
    </row>
    <row r="9" spans="1:12" s="102" customFormat="1" ht="23.25" customHeight="1" x14ac:dyDescent="0.2">
      <c r="A9" s="637" t="s">
        <v>148</v>
      </c>
      <c r="B9" s="677">
        <f>'t14'!D7</f>
        <v>0</v>
      </c>
      <c r="C9" s="1554">
        <v>0</v>
      </c>
      <c r="D9" s="1517"/>
      <c r="E9" s="949" t="s">
        <v>168</v>
      </c>
      <c r="F9"/>
      <c r="G9" s="1475"/>
    </row>
    <row r="10" spans="1:12" s="102" customFormat="1" ht="23.25" hidden="1" customHeight="1" x14ac:dyDescent="0.2">
      <c r="A10" s="595" t="s">
        <v>147</v>
      </c>
      <c r="B10" s="872"/>
      <c r="C10" s="872"/>
      <c r="D10" s="1518"/>
      <c r="E10" s="949" t="s">
        <v>169</v>
      </c>
      <c r="F10"/>
      <c r="G10" s="1476"/>
    </row>
    <row r="11" spans="1:12" s="102" customFormat="1" ht="23.25" hidden="1" customHeight="1" x14ac:dyDescent="0.2">
      <c r="A11" s="595" t="s">
        <v>146</v>
      </c>
      <c r="B11" s="872"/>
      <c r="C11" s="872"/>
      <c r="D11" s="1518"/>
      <c r="E11" s="949" t="s">
        <v>170</v>
      </c>
      <c r="F11"/>
      <c r="G11" s="1476"/>
    </row>
    <row r="12" spans="1:12" s="102" customFormat="1" ht="23.25" hidden="1" customHeight="1" x14ac:dyDescent="0.2">
      <c r="A12" s="595" t="s">
        <v>565</v>
      </c>
      <c r="B12" s="872"/>
      <c r="C12" s="872"/>
      <c r="D12" s="1518"/>
      <c r="E12" s="949" t="s">
        <v>158</v>
      </c>
      <c r="F12"/>
      <c r="G12" s="1477"/>
    </row>
    <row r="13" spans="1:12" s="102" customFormat="1" ht="23.25" hidden="1" customHeight="1" x14ac:dyDescent="0.2">
      <c r="A13" s="595" t="s">
        <v>171</v>
      </c>
      <c r="B13" s="873"/>
      <c r="C13" s="873"/>
      <c r="D13" s="1519"/>
      <c r="E13" s="949" t="s">
        <v>172</v>
      </c>
      <c r="F13"/>
      <c r="G13" s="1478"/>
    </row>
    <row r="14" spans="1:12" s="102" customFormat="1" ht="23.25" customHeight="1" x14ac:dyDescent="0.2">
      <c r="A14" s="105" t="s">
        <v>1208</v>
      </c>
      <c r="B14" s="677">
        <f>'t14'!D12</f>
        <v>0</v>
      </c>
      <c r="C14" s="1554">
        <v>0</v>
      </c>
      <c r="D14" s="1517"/>
      <c r="E14" s="949" t="s">
        <v>1206</v>
      </c>
      <c r="F14"/>
      <c r="G14" s="1475"/>
    </row>
    <row r="15" spans="1:12" s="102" customFormat="1" ht="23.25" customHeight="1" x14ac:dyDescent="0.2">
      <c r="A15" s="105" t="s">
        <v>1209</v>
      </c>
      <c r="B15" s="677">
        <f>'t14'!D13</f>
        <v>0</v>
      </c>
      <c r="C15" s="1554">
        <v>0</v>
      </c>
      <c r="D15" s="1517"/>
      <c r="E15" s="949" t="s">
        <v>1207</v>
      </c>
      <c r="F15"/>
      <c r="G15" s="1475"/>
    </row>
    <row r="16" spans="1:12" s="102" customFormat="1" ht="23.25" hidden="1" customHeight="1" x14ac:dyDescent="0.2">
      <c r="A16" s="595" t="s">
        <v>521</v>
      </c>
      <c r="B16" s="871"/>
      <c r="C16" s="678"/>
      <c r="D16" s="1520"/>
      <c r="E16" s="949" t="s">
        <v>4</v>
      </c>
      <c r="F16"/>
      <c r="G16" s="1479"/>
    </row>
    <row r="17" spans="1:7" ht="23.25" hidden="1" customHeight="1" x14ac:dyDescent="0.2">
      <c r="A17" s="595" t="s">
        <v>105</v>
      </c>
      <c r="B17" s="873"/>
      <c r="C17" s="678"/>
      <c r="D17" s="1519"/>
      <c r="E17" s="949" t="s">
        <v>173</v>
      </c>
      <c r="G17" s="1477"/>
    </row>
    <row r="18" spans="1:7" s="3" customFormat="1" ht="23.25" customHeight="1" x14ac:dyDescent="0.2">
      <c r="A18" s="595" t="s">
        <v>567</v>
      </c>
      <c r="B18" s="677">
        <f>'t14'!D16</f>
        <v>0</v>
      </c>
      <c r="C18" s="1555">
        <v>0</v>
      </c>
      <c r="D18" s="770"/>
      <c r="E18" s="949" t="s">
        <v>155</v>
      </c>
      <c r="F18"/>
      <c r="G18" s="1475"/>
    </row>
    <row r="19" spans="1:7" ht="23.25" hidden="1" customHeight="1" x14ac:dyDescent="0.2">
      <c r="A19" s="595" t="s">
        <v>428</v>
      </c>
      <c r="B19" s="871"/>
      <c r="C19" s="678"/>
      <c r="D19" s="1520"/>
      <c r="E19" s="949" t="s">
        <v>156</v>
      </c>
      <c r="G19" s="1479"/>
    </row>
    <row r="20" spans="1:7" ht="23.25" hidden="1" customHeight="1" x14ac:dyDescent="0.2">
      <c r="A20" s="595" t="s">
        <v>145</v>
      </c>
      <c r="B20" s="873"/>
      <c r="C20" s="678"/>
      <c r="D20" s="1519"/>
      <c r="E20" s="949" t="s">
        <v>165</v>
      </c>
      <c r="G20" s="1477"/>
    </row>
    <row r="21" spans="1:7" ht="23.25" customHeight="1" x14ac:dyDescent="0.2">
      <c r="A21" s="595" t="s">
        <v>594</v>
      </c>
      <c r="B21" s="677">
        <f>'t14'!D19</f>
        <v>0</v>
      </c>
      <c r="C21" s="1555">
        <v>0</v>
      </c>
      <c r="D21" s="770"/>
      <c r="E21" s="949" t="s">
        <v>593</v>
      </c>
      <c r="G21" s="1475"/>
    </row>
    <row r="22" spans="1:7" ht="23.25" customHeight="1" x14ac:dyDescent="0.2">
      <c r="A22" s="595" t="s">
        <v>522</v>
      </c>
      <c r="B22" s="677">
        <f>'t14'!D20</f>
        <v>18929</v>
      </c>
      <c r="C22" s="1554">
        <v>18929</v>
      </c>
      <c r="D22" s="770"/>
      <c r="E22" s="949" t="s">
        <v>161</v>
      </c>
      <c r="G22" s="1475"/>
    </row>
    <row r="23" spans="1:7" ht="23.25" hidden="1" customHeight="1" x14ac:dyDescent="0.2">
      <c r="A23" s="595" t="s">
        <v>568</v>
      </c>
      <c r="B23" s="677">
        <f>'t14'!D21</f>
        <v>0</v>
      </c>
      <c r="C23" s="679"/>
      <c r="D23" s="771"/>
      <c r="E23" s="949" t="s">
        <v>162</v>
      </c>
      <c r="G23" s="1475"/>
    </row>
    <row r="24" spans="1:7" ht="23.25" customHeight="1" x14ac:dyDescent="0.2">
      <c r="A24" s="595" t="s">
        <v>523</v>
      </c>
      <c r="B24" s="677">
        <f>'t14'!D22</f>
        <v>2784</v>
      </c>
      <c r="C24" s="1554">
        <v>2784</v>
      </c>
      <c r="D24" s="771"/>
      <c r="E24" s="949" t="s">
        <v>163</v>
      </c>
      <c r="G24" s="1475"/>
    </row>
    <row r="25" spans="1:7" s="102" customFormat="1" ht="23.25" customHeight="1" x14ac:dyDescent="0.2">
      <c r="A25" s="595" t="s">
        <v>566</v>
      </c>
      <c r="B25" s="870">
        <f>'t14'!D23</f>
        <v>0</v>
      </c>
      <c r="C25" s="1554">
        <v>0</v>
      </c>
      <c r="D25" s="771"/>
      <c r="E25" s="949" t="s">
        <v>157</v>
      </c>
      <c r="G25" s="1475"/>
    </row>
    <row r="26" spans="1:7" ht="23.25" customHeight="1" x14ac:dyDescent="0.2">
      <c r="A26" s="638" t="s">
        <v>569</v>
      </c>
      <c r="B26" s="677">
        <f>'t14'!D24</f>
        <v>0</v>
      </c>
      <c r="C26" s="1554">
        <v>0</v>
      </c>
      <c r="D26" s="771"/>
      <c r="E26" s="949" t="s">
        <v>159</v>
      </c>
      <c r="G26" s="1475"/>
    </row>
    <row r="27" spans="1:7" ht="23.25" customHeight="1" thickBot="1" x14ac:dyDescent="0.25">
      <c r="A27" s="598" t="s">
        <v>524</v>
      </c>
      <c r="B27" s="680">
        <f>'t14'!D25+'t14'!D26</f>
        <v>0</v>
      </c>
      <c r="C27" s="1556">
        <v>0</v>
      </c>
      <c r="D27" s="772"/>
      <c r="E27" s="949" t="s">
        <v>531</v>
      </c>
      <c r="G27" s="1475"/>
    </row>
    <row r="28" spans="1:7" ht="16.350000000000001" customHeight="1" thickBot="1" x14ac:dyDescent="0.25">
      <c r="A28" s="630" t="s">
        <v>527</v>
      </c>
      <c r="B28" s="631">
        <f>SUM(B4:B27)</f>
        <v>109189</v>
      </c>
      <c r="C28" s="631">
        <f>SUM(C4:C27)</f>
        <v>109189</v>
      </c>
      <c r="D28" s="634"/>
      <c r="E28" s="949" t="s">
        <v>534</v>
      </c>
      <c r="G28" s="1480">
        <f>SUM(G4:G27)</f>
        <v>0</v>
      </c>
    </row>
    <row r="29" spans="1:7" ht="16.350000000000001" customHeight="1" x14ac:dyDescent="0.2">
      <c r="A29" s="632"/>
      <c r="B29" s="632"/>
      <c r="C29" s="632"/>
      <c r="D29" s="633"/>
      <c r="E29" s="949" t="s">
        <v>534</v>
      </c>
      <c r="G29" s="1481"/>
    </row>
    <row r="30" spans="1:7" ht="23.25" customHeight="1" thickBot="1" x14ac:dyDescent="0.25">
      <c r="A30" s="626" t="s">
        <v>529</v>
      </c>
      <c r="B30" s="677">
        <f>'t14'!D27+'t14'!D28+'t14'!D29</f>
        <v>0</v>
      </c>
      <c r="C30" s="1556">
        <v>0</v>
      </c>
      <c r="D30" s="772"/>
      <c r="E30" s="949" t="s">
        <v>533</v>
      </c>
      <c r="G30" s="1482"/>
    </row>
    <row r="31" spans="1:7" ht="16.350000000000001" customHeight="1" thickBot="1" x14ac:dyDescent="0.3">
      <c r="A31" s="630" t="s">
        <v>528</v>
      </c>
      <c r="B31" s="631">
        <f>B28-B30</f>
        <v>109189</v>
      </c>
      <c r="C31" s="631">
        <f>C28-C30</f>
        <v>109189</v>
      </c>
      <c r="D31" s="635"/>
      <c r="E31" s="954"/>
      <c r="G31" s="1480">
        <f>G28-G30</f>
        <v>0</v>
      </c>
    </row>
    <row r="32" spans="1:7" x14ac:dyDescent="0.15">
      <c r="F32" s="662">
        <f>IF(AND(C28=0,C30=0,D4="",D7="",D8="",D9="",D10="",D11="",D12="",D25="",D13="",D16="",D17="",D18="",D19="",D20="",D21="",D22="",D23="",D24="",D26="",D27="",D30=""),0,1)</f>
        <v>1</v>
      </c>
    </row>
    <row r="33" spans="1:1" ht="11.25" thickBot="1" x14ac:dyDescent="0.2">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4:D9 D14:D15 D18 D21:D26">
      <formula1>0</formula1>
      <formula2>500</formula2>
    </dataValidation>
    <dataValidation type="textLength" allowBlank="1" showInputMessage="1" showErrorMessage="1" errorTitle="ATTENZIONE ! ! !" error="E' stato superato il limite di 500 caratteri" sqref="D27 D30">
      <formula1>0</formula1>
      <formula2>500</formula2>
    </dataValidation>
    <dataValidation type="whole" allowBlank="1" showInputMessage="1" showErrorMessage="1" errorTitle="ERRORE NEL DATO IMMESSO" error="INSERIRE SOLO NUMERI INTERI" sqref="C4:C9 C14:C15 C18 C21:C27 C3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8" customWidth="1"/>
  </cols>
  <sheetData>
    <row r="1" spans="1:24" s="3" customFormat="1" ht="43.5" customHeight="1" x14ac:dyDescent="0.2">
      <c r="A1" s="1728" t="str">
        <f>'t1'!A1</f>
        <v>REGIONI ED AUTONOMIE LOCALI - anno 2023</v>
      </c>
      <c r="B1" s="1728"/>
      <c r="C1" s="1728"/>
      <c r="D1" s="1728"/>
      <c r="E1" s="1728"/>
      <c r="F1" s="1728"/>
      <c r="G1" s="1728"/>
      <c r="H1" s="1728"/>
      <c r="I1" s="1728"/>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16" t="s">
        <v>370</v>
      </c>
      <c r="G4" s="1817"/>
      <c r="H4" s="1818"/>
      <c r="I4" s="1816" t="s">
        <v>502</v>
      </c>
      <c r="J4" s="1817"/>
      <c r="K4" s="1817"/>
      <c r="L4" s="1817"/>
      <c r="M4" s="1817"/>
      <c r="N4" s="1817"/>
      <c r="O4" s="1818"/>
      <c r="P4" s="1816" t="s">
        <v>503</v>
      </c>
      <c r="Q4" s="1817"/>
      <c r="R4" s="1817"/>
      <c r="S4" s="1817"/>
      <c r="T4" s="1818"/>
    </row>
    <row r="5" spans="1:24" ht="63" x14ac:dyDescent="0.15">
      <c r="A5" s="528" t="s">
        <v>230</v>
      </c>
      <c r="B5" s="529" t="s">
        <v>192</v>
      </c>
      <c r="C5" s="530" t="str">
        <f>"presenti al 31/12/"&amp;'t1'!L1&amp;" (tab.1)"</f>
        <v>presenti al 31/12/2023 (tab.1)</v>
      </c>
      <c r="D5" s="530" t="s">
        <v>13</v>
      </c>
      <c r="E5" s="529" t="s">
        <v>371</v>
      </c>
      <c r="F5" s="531" t="str">
        <f>'t11'!C4</f>
        <v>FERIE</v>
      </c>
      <c r="G5" s="531" t="s">
        <v>372</v>
      </c>
      <c r="H5" s="531" t="s">
        <v>373</v>
      </c>
      <c r="I5" s="531" t="s">
        <v>735</v>
      </c>
      <c r="J5" s="531" t="str">
        <f>'t12'!E4</f>
        <v>R.I.A.</v>
      </c>
      <c r="K5" s="531" t="s">
        <v>734</v>
      </c>
      <c r="L5" s="531" t="str">
        <f>'t12'!H4</f>
        <v>TREDICESIMA MENSILiTA'</v>
      </c>
      <c r="M5" s="532" t="s">
        <v>374</v>
      </c>
      <c r="N5" s="533" t="str">
        <f>'t12'!I4</f>
        <v>ARRETRATI  ANNI PRECEDENTI</v>
      </c>
      <c r="O5" s="533"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IF($D6&gt;0,(SUM('t11'!E8:N8)/$D6)," ")</f>
        <v xml:space="preserve"> </v>
      </c>
      <c r="H6" s="535" t="str">
        <f>IF($D6&gt;0,(SUM('t11'!O8:R8)/$D6),"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IF($D7&gt;0,(SUM('t11'!E9:N9)/$D7)," ")</f>
        <v xml:space="preserve"> </v>
      </c>
      <c r="H7" s="535" t="str">
        <f>IF($D7&gt;0,(SUM('t11'!O9:R9)/$D7),"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IF($D8&gt;0,(SUM('t11'!E10:N10)/$D8)," ")</f>
        <v xml:space="preserve"> </v>
      </c>
      <c r="H8" s="535" t="str">
        <f>IF($D8&gt;0,(SUM('t11'!O10:R10)/$D8),"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IF($D9&gt;0,(SUM('t11'!E11:N11)/$D9)," ")</f>
        <v xml:space="preserve"> </v>
      </c>
      <c r="H9" s="535" t="str">
        <f>IF($D9&gt;0,(SUM('t11'!O11:R11)/$D9),"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IF($D10&gt;0,(SUM('t11'!E12:N12)/$D10)," ")</f>
        <v xml:space="preserve"> </v>
      </c>
      <c r="H10" s="535" t="str">
        <f>IF($D10&gt;0,(SUM('t11'!O12:R12)/$D10),"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IF($D11&gt;0,(SUM('t11'!E13:N13)/$D11)," ")</f>
        <v xml:space="preserve"> </v>
      </c>
      <c r="H11" s="535" t="str">
        <f>IF($D11&gt;0,(SUM('t11'!O13:R13)/$D11),"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IF($D12&gt;0,(SUM('t11'!E14:N14)/$D12)," ")</f>
        <v xml:space="preserve"> </v>
      </c>
      <c r="H12" s="535" t="str">
        <f>IF($D12&gt;0,(SUM('t11'!O14:R14)/$D12),"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IF($D13&gt;0,(SUM('t11'!E15:N15)/$D13)," ")</f>
        <v xml:space="preserve"> </v>
      </c>
      <c r="H13" s="535" t="str">
        <f>IF($D13&gt;0,(SUM('t11'!O15:R15)/$D13),"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IF($D14&gt;0,(SUM('t11'!E16:N16)/$D14)," ")</f>
        <v xml:space="preserve"> </v>
      </c>
      <c r="H14" s="535" t="str">
        <f>IF($D14&gt;0,(SUM('t11'!O16:R16)/$D14),"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IF($D15&gt;0,(SUM('t11'!E17:N17)/$D15)," ")</f>
        <v xml:space="preserve"> </v>
      </c>
      <c r="H15" s="535" t="str">
        <f>IF($D15&gt;0,(SUM('t11'!O17:R17)/$D15),"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IF($D16&gt;0,(SUM('t11'!E18:N18)/$D16)," ")</f>
        <v xml:space="preserve"> </v>
      </c>
      <c r="H16" s="535" t="str">
        <f>IF($D16&gt;0,(SUM('t11'!O18:R18)/$D16),"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1</v>
      </c>
      <c r="D17" s="534">
        <f>('t1'!K17+'t1'!L17)-SUM('t3'!C17:F17,'t3'!I17:J17)+SUM('t3'!K17:N17)</f>
        <v>1</v>
      </c>
      <c r="E17" s="535">
        <f>'t12'!C17/12</f>
        <v>100</v>
      </c>
      <c r="F17" s="535">
        <f>IF($D17&gt;0,(('t11'!C19+'t11'!D19)/$D17)," ")</f>
        <v>23</v>
      </c>
      <c r="G17" s="535">
        <f>IF($D17&gt;0,(SUM('t11'!E19:N19)/$D17)," ")</f>
        <v>8</v>
      </c>
      <c r="H17" s="535">
        <f>IF($D17&gt;0,(SUM('t11'!O19:R19)/$D17)," ")</f>
        <v>0</v>
      </c>
      <c r="I17" s="536">
        <f>IF($E17=0," ",('t12'!D17)/$E17)</f>
        <v>232</v>
      </c>
      <c r="J17" s="536">
        <f>IF($E17=0," ",'t12'!E17/$E17)</f>
        <v>2</v>
      </c>
      <c r="K17" s="536">
        <f>IF($E17=0," ",'t12'!G17/$E17)</f>
        <v>0</v>
      </c>
      <c r="L17" s="536">
        <f>IF($E17=0," ",'t12'!H17/$E17)</f>
        <v>34</v>
      </c>
      <c r="M17" s="537">
        <f t="shared" si="0"/>
        <v>268</v>
      </c>
      <c r="N17" s="538">
        <f>IF($E17=0," ",'t12'!I17/$E17)</f>
        <v>0</v>
      </c>
      <c r="O17" s="538">
        <f>IF($E17=0," ",'t12'!J17/$E17)</f>
        <v>0</v>
      </c>
      <c r="P17" s="536">
        <f>IF($E17=0," ",'t13'!X17/$E17)</f>
        <v>149</v>
      </c>
      <c r="Q17" s="536">
        <f>IF($E17=0," ",SUM('t13'!C17:K17)/$E17)</f>
        <v>144</v>
      </c>
      <c r="R17" s="536">
        <f>IF($E17=0," ",(SUM('t13'!L17:U17)+'t13'!W17)/$E17)</f>
        <v>4</v>
      </c>
      <c r="S17" s="537">
        <f t="shared" si="1"/>
        <v>297</v>
      </c>
      <c r="T17" s="538">
        <f>IF($E17=0," ",'t13'!V17/$E17)</f>
        <v>0</v>
      </c>
    </row>
    <row r="18" spans="1:25" s="98" customFormat="1" x14ac:dyDescent="0.2">
      <c r="A18" s="120" t="str">
        <f>'t1'!A18</f>
        <v>ISTRUTTORI</v>
      </c>
      <c r="B18" s="91" t="str">
        <f>'t1'!B18</f>
        <v>0IR000</v>
      </c>
      <c r="C18" s="534">
        <f>'t1'!K18+'t1'!L18</f>
        <v>1</v>
      </c>
      <c r="D18" s="534">
        <f>('t1'!K18+'t1'!L18)-SUM('t3'!C18:F18,'t3'!I18:J18)+SUM('t3'!K18:N18)</f>
        <v>1</v>
      </c>
      <c r="E18" s="535">
        <f>'t12'!C18/12</f>
        <v>97.42</v>
      </c>
      <c r="F18" s="535">
        <f>IF($D18&gt;0,(('t11'!C20+'t11'!D20)/$D18)," ")</f>
        <v>37</v>
      </c>
      <c r="G18" s="535">
        <f>IF($D18&gt;0,(SUM('t11'!E20:N20)/$D18)," ")</f>
        <v>2</v>
      </c>
      <c r="H18" s="535">
        <f>IF($D18&gt;0,(SUM('t11'!O20:R20)/$D18)," ")</f>
        <v>0</v>
      </c>
      <c r="I18" s="536">
        <f>IF($E18=0," ",('t12'!D18)/$E18)</f>
        <v>216</v>
      </c>
      <c r="J18" s="536">
        <f>IF($E18=0," ",'t12'!E18/$E18)</f>
        <v>0</v>
      </c>
      <c r="K18" s="536">
        <f>IF($E18=0," ",'t12'!G18/$E18)</f>
        <v>0</v>
      </c>
      <c r="L18" s="536">
        <f>IF($E18=0," ",'t12'!H18/$E18)</f>
        <v>18</v>
      </c>
      <c r="M18" s="537">
        <f t="shared" si="0"/>
        <v>234</v>
      </c>
      <c r="N18" s="538">
        <f>IF($E18=0," ",'t12'!I18/$E18)</f>
        <v>0</v>
      </c>
      <c r="O18" s="538">
        <f>IF($E18=0," ",'t12'!J18/$E18)</f>
        <v>0</v>
      </c>
      <c r="P18" s="536">
        <f>IF($E18=0," ",'t13'!X18/$E18)</f>
        <v>13</v>
      </c>
      <c r="Q18" s="536">
        <f>IF($E18=0," ",SUM('t13'!C18:K18)/$E18)</f>
        <v>7</v>
      </c>
      <c r="R18" s="536">
        <f>IF($E18=0," ",(SUM('t13'!L18:U18)+'t13'!W18)/$E18)</f>
        <v>6</v>
      </c>
      <c r="S18" s="537">
        <f t="shared" si="1"/>
        <v>26</v>
      </c>
      <c r="T18" s="538">
        <f>IF($E18=0," ",'t13'!V18/$E18)</f>
        <v>0</v>
      </c>
      <c r="V18"/>
      <c r="W18"/>
      <c r="X18"/>
      <c r="Y18"/>
    </row>
    <row r="19" spans="1:25" s="98" customFormat="1" x14ac:dyDescent="0.2">
      <c r="A19" s="120" t="str">
        <f>'t1'!A19</f>
        <v>OPERATORI ESPERTI</v>
      </c>
      <c r="B19" s="91" t="str">
        <f>'t1'!B19</f>
        <v>0OEESP</v>
      </c>
      <c r="C19" s="534">
        <f>'t1'!K19+'t1'!L19</f>
        <v>0</v>
      </c>
      <c r="D19" s="534">
        <f>('t1'!K19+'t1'!L19)-SUM('t3'!C19:F19,'t3'!I19:J19)+SUM('t3'!K19:N19)</f>
        <v>0</v>
      </c>
      <c r="E19" s="535">
        <f>'t12'!C19/12</f>
        <v>0</v>
      </c>
      <c r="F19" s="535" t="str">
        <f>IF($D19&gt;0,(('t11'!C21+'t11'!D21)/$D19)," ")</f>
        <v xml:space="preserve"> </v>
      </c>
      <c r="G19" s="535" t="str">
        <f>IF($D19&gt;0,(SUM('t11'!E21:N21)/$D19)," ")</f>
        <v xml:space="preserve"> </v>
      </c>
      <c r="H19" s="535" t="str">
        <f>IF($D19&gt;0,(SUM('t11'!O21:R21)/$D19)," ")</f>
        <v xml:space="preserve"> </v>
      </c>
      <c r="I19" s="536" t="str">
        <f>IF($E19=0," ",('t12'!D19)/$E19)</f>
        <v xml:space="preserve"> </v>
      </c>
      <c r="J19" s="536" t="str">
        <f>IF($E19=0," ",'t12'!E19/$E19)</f>
        <v xml:space="preserve"> </v>
      </c>
      <c r="K19" s="536" t="str">
        <f>IF($E19=0," ",'t12'!G19/$E19)</f>
        <v xml:space="preserve"> </v>
      </c>
      <c r="L19" s="536" t="str">
        <f>IF($E19=0," ",'t12'!H19/$E19)</f>
        <v xml:space="preserve"> </v>
      </c>
      <c r="M19" s="537">
        <f t="shared" si="0"/>
        <v>0</v>
      </c>
      <c r="N19" s="538" t="str">
        <f>IF($E19=0," ",'t12'!I19/$E19)</f>
        <v xml:space="preserve"> </v>
      </c>
      <c r="O19" s="538" t="str">
        <f>IF($E19=0," ",'t12'!J19/$E19)</f>
        <v xml:space="preserve"> </v>
      </c>
      <c r="P19" s="536" t="str">
        <f>IF($E19=0," ",'t13'!X19/$E19)</f>
        <v xml:space="preserve"> </v>
      </c>
      <c r="Q19" s="536" t="str">
        <f>IF($E19=0," ",SUM('t13'!C19:K19)/$E19)</f>
        <v xml:space="preserve"> </v>
      </c>
      <c r="R19" s="536" t="str">
        <f>IF($E19=0," ",(SUM('t13'!L19:U19)+'t13'!W19)/$E19)</f>
        <v xml:space="preserve"> </v>
      </c>
      <c r="S19" s="537">
        <f t="shared" si="1"/>
        <v>0</v>
      </c>
      <c r="T19" s="538" t="str">
        <f>IF($E19=0," ",'t13'!V19/$E19)</f>
        <v xml:space="preserve"> </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IF($D20&gt;0,(SUM('t11'!E22:N22)/$D20)," ")</f>
        <v xml:space="preserve"> </v>
      </c>
      <c r="H20" s="535" t="str">
        <f>IF($D20&gt;0,(SUM('t11'!O22:R22)/$D20),"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IF($D21&gt;0,(SUM('t11'!E23:N23)/$D21)," ")</f>
        <v xml:space="preserve"> </v>
      </c>
      <c r="H21" s="535" t="str">
        <f>IF($D21&gt;0,(SUM('t11'!O23:R23)/$D21),"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IF($D22&gt;0,(SUM('t11'!E24:N24)/$D22)," ")</f>
        <v xml:space="preserve"> </v>
      </c>
      <c r="H22" s="535" t="str">
        <f>IF($D22&gt;0,(SUM('t11'!O24:R24)/$D22),"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25" spans="1:25" x14ac:dyDescent="0.2">
      <c r="A25" s="3" t="s">
        <v>504</v>
      </c>
    </row>
    <row r="28" spans="1:25" ht="18.75" x14ac:dyDescent="0.3">
      <c r="L28" s="1383"/>
    </row>
  </sheetData>
  <sheetProtection algorithmName="SHA-512" hashValue="ZKwOF7J7tjJviV/Za+dnEupsmiwq8TQLosK9m3T8WCt0uiaf7B0v7g8UPTy+/EBmyQC8MdkGonuE2i/sbPTPFQ==" saltValue="6XUveuuk6xftQKLfMOzQ9A==" spinCount="100000" sheet="1" formatColumns="0" selectLockedCells="1" selectUnlockedCells="1"/>
  <mergeCells count="4">
    <mergeCell ref="A1:I1"/>
    <mergeCell ref="F4:H4"/>
    <mergeCell ref="I4:O4"/>
    <mergeCell ref="P4:T4"/>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9">
    <pageSetUpPr fitToPage="1"/>
  </sheetPr>
  <dimension ref="A1:N252"/>
  <sheetViews>
    <sheetView zoomScale="75" zoomScaleNormal="75" workbookViewId="0">
      <selection activeCell="F138" sqref="F138"/>
    </sheetView>
  </sheetViews>
  <sheetFormatPr defaultColWidth="12.6640625" defaultRowHeight="16.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1" customWidth="1"/>
    <col min="9" max="9" width="5" style="508" hidden="1" customWidth="1"/>
    <col min="10" max="10" width="8.5" style="505" hidden="1" customWidth="1"/>
    <col min="11" max="11" width="6.5" style="505" hidden="1" customWidth="1"/>
    <col min="12" max="14" width="12.6640625" style="505" hidden="1" customWidth="1"/>
    <col min="15" max="16384" width="12.6640625" style="505"/>
  </cols>
  <sheetData>
    <row r="1" spans="1:14" ht="62.25" customHeight="1" x14ac:dyDescent="0.15">
      <c r="H1" s="682" t="s">
        <v>331</v>
      </c>
      <c r="I1" s="475"/>
    </row>
    <row r="2" spans="1:14" ht="26.25" customHeight="1" thickBot="1" x14ac:dyDescent="0.2">
      <c r="A2" s="541"/>
      <c r="B2" s="542"/>
      <c r="C2" s="542"/>
      <c r="D2" s="473" t="str">
        <f>'t1'!A1</f>
        <v>REGIONI ED AUTONOMIE LOCALI - anno 2023</v>
      </c>
      <c r="E2" s="542"/>
      <c r="F2" s="542"/>
      <c r="G2" s="542"/>
      <c r="H2" s="683"/>
      <c r="I2" s="475"/>
    </row>
    <row r="3" spans="1:14" x14ac:dyDescent="0.15">
      <c r="B3" s="467"/>
      <c r="C3" s="467"/>
      <c r="D3" s="467"/>
      <c r="E3" s="467"/>
      <c r="F3" s="467"/>
      <c r="G3" s="467"/>
      <c r="H3" s="684"/>
      <c r="I3" s="475"/>
    </row>
    <row r="4" spans="1:14" hidden="1" x14ac:dyDescent="0.15">
      <c r="B4" s="469"/>
      <c r="C4" s="470"/>
      <c r="D4" s="469"/>
      <c r="E4" s="469"/>
      <c r="F4" s="476" t="s">
        <v>69</v>
      </c>
      <c r="G4" s="469"/>
      <c r="H4" s="684"/>
      <c r="I4" s="475"/>
    </row>
    <row r="5" spans="1:14" hidden="1" x14ac:dyDescent="0.15">
      <c r="B5" s="469"/>
      <c r="C5" s="470"/>
      <c r="D5" s="469"/>
      <c r="E5" s="469"/>
      <c r="F5" s="479"/>
      <c r="G5" s="469"/>
      <c r="H5" s="684"/>
      <c r="I5" s="475"/>
    </row>
    <row r="6" spans="1:14" ht="17.25" hidden="1" customHeight="1" x14ac:dyDescent="0.15">
      <c r="A6" s="539" t="s">
        <v>290</v>
      </c>
      <c r="B6" s="471" t="s">
        <v>338</v>
      </c>
      <c r="C6" s="543"/>
      <c r="F6" s="478"/>
      <c r="H6" s="684"/>
      <c r="I6" s="475"/>
    </row>
    <row r="7" spans="1:14" ht="17.25" hidden="1" customHeight="1" x14ac:dyDescent="0.15">
      <c r="B7" s="469"/>
      <c r="C7" s="470"/>
      <c r="D7" s="469"/>
      <c r="E7" s="469"/>
      <c r="F7" s="469"/>
      <c r="G7" s="469"/>
      <c r="H7" s="684"/>
      <c r="I7" s="475"/>
    </row>
    <row r="8" spans="1:14" ht="15" hidden="1" customHeight="1" x14ac:dyDescent="0.25">
      <c r="A8" s="539" t="s">
        <v>291</v>
      </c>
      <c r="B8" s="477" t="s">
        <v>339</v>
      </c>
      <c r="C8" s="470"/>
      <c r="D8" s="469"/>
      <c r="E8" s="469"/>
      <c r="F8" s="478"/>
      <c r="G8" s="469"/>
      <c r="H8" s="684"/>
      <c r="I8" s="475"/>
    </row>
    <row r="9" spans="1:14" ht="15" hidden="1" customHeight="1" x14ac:dyDescent="0.2">
      <c r="B9" s="485"/>
      <c r="C9" s="470"/>
      <c r="D9" s="469"/>
      <c r="E9" s="469"/>
      <c r="F9" s="469"/>
      <c r="G9" s="469"/>
      <c r="H9" s="684"/>
      <c r="I9" s="475"/>
    </row>
    <row r="10" spans="1:14" ht="17.25" customHeight="1" x14ac:dyDescent="0.15">
      <c r="B10" s="469"/>
      <c r="C10" s="470"/>
      <c r="D10" s="469"/>
      <c r="E10" s="469"/>
      <c r="F10" s="476" t="s">
        <v>272</v>
      </c>
      <c r="G10" s="476" t="s">
        <v>273</v>
      </c>
      <c r="H10" s="684"/>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6"/>
      <c r="I12" s="414"/>
    </row>
    <row r="13" spans="1:14" ht="15" customHeight="1" x14ac:dyDescent="0.15">
      <c r="H13" s="684"/>
      <c r="I13" s="475"/>
    </row>
    <row r="14" spans="1:14" ht="20.25" hidden="1" customHeight="1" x14ac:dyDescent="0.15">
      <c r="B14" s="472"/>
      <c r="C14" s="469"/>
      <c r="D14" s="480"/>
      <c r="E14" s="480"/>
      <c r="H14" s="596"/>
      <c r="I14" s="475"/>
    </row>
    <row r="15" spans="1:14" ht="15" hidden="1" customHeight="1" x14ac:dyDescent="0.15">
      <c r="H15" s="684"/>
      <c r="I15" s="475"/>
    </row>
    <row r="16" spans="1:14" ht="20.25" hidden="1" customHeight="1" x14ac:dyDescent="0.25">
      <c r="B16" s="172"/>
      <c r="H16" s="596"/>
      <c r="I16" s="475"/>
      <c r="N16" s="507"/>
    </row>
    <row r="17" spans="1:14" ht="15" hidden="1" customHeight="1" x14ac:dyDescent="0.15">
      <c r="H17" s="684"/>
      <c r="I17" s="475"/>
    </row>
    <row r="18" spans="1:14" ht="43.5" customHeight="1" x14ac:dyDescent="0.85">
      <c r="A18" s="539" t="s">
        <v>292</v>
      </c>
      <c r="B18" s="1635" t="s">
        <v>745</v>
      </c>
      <c r="C18" s="1638"/>
      <c r="D18" s="1638"/>
      <c r="E18" s="1638"/>
      <c r="F18" s="885" t="s">
        <v>654</v>
      </c>
      <c r="G18" s="880" t="str">
        <f>IF(I18=0,"←","")</f>
        <v>←</v>
      </c>
      <c r="H18" s="596" t="str">
        <f>IF(I18=0,"RISPOSTA OBBLIGATORIA - Cliccare sulla cella per selezionare la risposta","")</f>
        <v>RISPOSTA OBBLIGATORIA - Cliccare sulla cella per selezionare la risposta</v>
      </c>
      <c r="I18" s="826">
        <f>IF(F18="Sì",1,IF(F18="No",2,IF(F18="Non sono stati esternalizzati servizi ","X",0)))</f>
        <v>0</v>
      </c>
    </row>
    <row r="19" spans="1:14" ht="15" customHeight="1" x14ac:dyDescent="0.15">
      <c r="B19" s="643"/>
      <c r="C19" s="643"/>
      <c r="D19" s="643"/>
      <c r="E19" s="643"/>
      <c r="H19" s="684"/>
      <c r="I19" s="475"/>
    </row>
    <row r="20" spans="1:14" ht="43.5" customHeight="1" x14ac:dyDescent="0.15">
      <c r="A20" s="539" t="s">
        <v>293</v>
      </c>
      <c r="B20" s="1639" t="s">
        <v>1079</v>
      </c>
      <c r="C20" s="1638"/>
      <c r="D20" s="1638"/>
      <c r="E20" s="1638"/>
      <c r="F20" s="451"/>
      <c r="G20" s="451"/>
      <c r="H20" s="596" t="str">
        <f>IF(I20=0,"RISPOSTA OBBLIGATORIA","")</f>
        <v>RISPOSTA OBBLIGATORIA</v>
      </c>
      <c r="I20" s="475">
        <v>0</v>
      </c>
      <c r="J20" s="505" t="str">
        <f>IF(I20=1,"VERO",IF(I20=2,"FALSO",""))</f>
        <v/>
      </c>
      <c r="N20" s="507"/>
    </row>
    <row r="21" spans="1:14" ht="15" customHeight="1" x14ac:dyDescent="0.15">
      <c r="B21" s="469"/>
      <c r="H21" s="684"/>
      <c r="I21" s="475"/>
    </row>
    <row r="22" spans="1:14" ht="31.5" customHeight="1" x14ac:dyDescent="0.25">
      <c r="A22" s="539" t="s">
        <v>296</v>
      </c>
      <c r="B22" s="1640" t="s">
        <v>763</v>
      </c>
      <c r="C22" s="1641"/>
      <c r="D22" s="1641"/>
      <c r="E22" s="1641"/>
      <c r="F22" s="451"/>
      <c r="G22" s="451"/>
      <c r="H22" s="596" t="str">
        <f>IF(I22=0,"RISPOSTA OBBLIGATORIA","")</f>
        <v>RISPOSTA OBBLIGATORIA</v>
      </c>
      <c r="I22" s="475">
        <v>0</v>
      </c>
      <c r="J22" s="505" t="str">
        <f>IF(I22=1,"VERO",IF(I22=2,"FALSO",""))</f>
        <v/>
      </c>
      <c r="N22" s="507"/>
    </row>
    <row r="23" spans="1:14" ht="15" customHeight="1" x14ac:dyDescent="0.15">
      <c r="B23" s="469"/>
      <c r="H23" s="684"/>
      <c r="I23" s="475"/>
    </row>
    <row r="24" spans="1:14" ht="20.25" hidden="1" customHeight="1" x14ac:dyDescent="0.15">
      <c r="H24" s="684"/>
      <c r="I24"/>
      <c r="N24" s="507"/>
    </row>
    <row r="25" spans="1:14" ht="15" hidden="1" customHeight="1" x14ac:dyDescent="0.15">
      <c r="H25" s="684"/>
      <c r="I25" s="475"/>
    </row>
    <row r="26" spans="1:14" ht="15" hidden="1" customHeight="1" x14ac:dyDescent="0.15">
      <c r="H26" s="684"/>
      <c r="I26" s="475"/>
    </row>
    <row r="27" spans="1:14" ht="15" hidden="1" customHeight="1" x14ac:dyDescent="0.15">
      <c r="H27" s="684"/>
      <c r="I27" s="475"/>
    </row>
    <row r="28" spans="1:14" ht="15" hidden="1" customHeight="1" x14ac:dyDescent="0.15">
      <c r="H28" s="684"/>
      <c r="I28" s="475"/>
    </row>
    <row r="29" spans="1:14" ht="15" hidden="1" customHeight="1" x14ac:dyDescent="0.15">
      <c r="H29" s="684"/>
      <c r="I29" s="475"/>
    </row>
    <row r="30" spans="1:14" ht="15" hidden="1" customHeight="1" x14ac:dyDescent="0.15">
      <c r="H30" s="684"/>
      <c r="I30" s="475"/>
    </row>
    <row r="31" spans="1:14" ht="15" customHeight="1" x14ac:dyDescent="0.15">
      <c r="F31" s="476" t="s">
        <v>272</v>
      </c>
      <c r="G31" s="476" t="s">
        <v>273</v>
      </c>
      <c r="H31" s="684"/>
      <c r="I31" s="475"/>
    </row>
    <row r="32" spans="1:14" ht="31.5" customHeight="1" x14ac:dyDescent="0.25">
      <c r="A32" s="539" t="s">
        <v>299</v>
      </c>
      <c r="B32" s="1655" t="s">
        <v>2</v>
      </c>
      <c r="C32" s="1655"/>
      <c r="D32" s="1655"/>
      <c r="E32" s="1656"/>
      <c r="F32" s="451"/>
      <c r="G32" s="451"/>
      <c r="H32" s="596" t="str">
        <f>IF(I32=0,"RISPOSTA OBBLIGATORIA","")</f>
        <v>RISPOSTA OBBLIGATORIA</v>
      </c>
      <c r="I32" s="475">
        <v>0</v>
      </c>
      <c r="J32" s="505" t="str">
        <f>IF(I32=1,"VERO",IF(I32=2,"FALSO",""))</f>
        <v/>
      </c>
      <c r="N32" s="507"/>
    </row>
    <row r="33" spans="1:14" ht="15" customHeight="1" x14ac:dyDescent="0.15">
      <c r="H33" s="684"/>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4"/>
      <c r="I35" s="475"/>
    </row>
    <row r="36" spans="1:14" ht="15" hidden="1" customHeight="1" x14ac:dyDescent="0.15">
      <c r="B36" s="643"/>
      <c r="C36" s="643"/>
      <c r="D36" s="643"/>
      <c r="E36" s="643"/>
      <c r="F36" s="919"/>
      <c r="G36" s="643"/>
      <c r="H36" s="920"/>
      <c r="I36" s="475"/>
    </row>
    <row r="37" spans="1:14" ht="33" hidden="1" customHeight="1" x14ac:dyDescent="0.15">
      <c r="A37" s="539" t="s">
        <v>349</v>
      </c>
      <c r="B37" s="1619"/>
      <c r="C37" s="1638"/>
      <c r="D37" s="1638"/>
      <c r="E37" s="1657"/>
      <c r="F37" s="921"/>
      <c r="G37" s="1621"/>
      <c r="H37" s="1629"/>
      <c r="I37" s="475"/>
    </row>
    <row r="38" spans="1:14" ht="15" hidden="1" customHeight="1" x14ac:dyDescent="0.15">
      <c r="H38" s="684"/>
      <c r="I38" s="475"/>
    </row>
    <row r="39" spans="1:14" ht="15" customHeight="1" x14ac:dyDescent="0.15">
      <c r="F39" s="476" t="s">
        <v>68</v>
      </c>
      <c r="H39" s="684"/>
      <c r="I39" s="475"/>
    </row>
    <row r="40" spans="1:14" ht="15" hidden="1" customHeight="1" x14ac:dyDescent="0.15">
      <c r="B40" s="471"/>
      <c r="C40" s="543"/>
      <c r="F40" s="478"/>
      <c r="H40" s="684"/>
      <c r="I40" s="475"/>
    </row>
    <row r="41" spans="1:14" ht="15" hidden="1" customHeight="1" x14ac:dyDescent="0.15">
      <c r="H41" s="684"/>
      <c r="I41" s="475"/>
    </row>
    <row r="42" spans="1:14" ht="15" hidden="1" customHeight="1" x14ac:dyDescent="0.15">
      <c r="B42" s="472"/>
      <c r="F42" s="478"/>
      <c r="H42" s="684"/>
      <c r="I42" s="475"/>
    </row>
    <row r="43" spans="1:14" ht="15" hidden="1" customHeight="1" x14ac:dyDescent="0.15">
      <c r="H43" s="684"/>
      <c r="I43" s="475"/>
    </row>
    <row r="44" spans="1:14" ht="28.5" customHeight="1" x14ac:dyDescent="0.15">
      <c r="A44" s="539" t="s">
        <v>351</v>
      </c>
      <c r="B44" s="1659" t="s">
        <v>411</v>
      </c>
      <c r="C44" s="1636"/>
      <c r="D44" s="1636"/>
      <c r="E44" s="1637"/>
      <c r="F44" s="478">
        <v>0</v>
      </c>
      <c r="G44" s="1621" t="str">
        <f>IF(F44="","RISPOSTA OBBLIGATORIA","")</f>
        <v/>
      </c>
      <c r="H44" s="1622"/>
      <c r="I44" s="311">
        <f>F44</f>
        <v>0</v>
      </c>
    </row>
    <row r="45" spans="1:14" ht="15" customHeight="1" x14ac:dyDescent="0.15">
      <c r="F45" s="474"/>
      <c r="H45" s="684"/>
      <c r="I45" s="475"/>
    </row>
    <row r="46" spans="1:14" ht="15" customHeight="1" x14ac:dyDescent="0.15">
      <c r="F46" s="476" t="s">
        <v>272</v>
      </c>
      <c r="G46" s="476" t="s">
        <v>273</v>
      </c>
      <c r="H46" s="684"/>
      <c r="I46" s="509"/>
    </row>
    <row r="47" spans="1:14" ht="31.35" customHeight="1" x14ac:dyDescent="0.15">
      <c r="A47" s="539" t="s">
        <v>360</v>
      </c>
      <c r="B47" s="1619" t="s">
        <v>736</v>
      </c>
      <c r="C47" s="1619"/>
      <c r="D47" s="1619"/>
      <c r="E47" s="1620"/>
      <c r="F47" s="587"/>
      <c r="G47" s="586"/>
      <c r="H47" s="596" t="str">
        <f>IF(I47=0,"RISPOSTA OBBLIGATORIA","")</f>
        <v>RISPOSTA OBBLIGATORIA</v>
      </c>
      <c r="I47" s="475">
        <v>0</v>
      </c>
      <c r="J47" s="505" t="str">
        <f>IF(I47=1,"VERO",IF(I47=2,"FALSO",""))</f>
        <v/>
      </c>
    </row>
    <row r="48" spans="1:14" ht="23.1" customHeight="1" x14ac:dyDescent="0.15">
      <c r="B48" s="693"/>
      <c r="C48" s="503" t="s">
        <v>737</v>
      </c>
      <c r="D48" s="693"/>
      <c r="E48" s="693"/>
      <c r="F48" s="588"/>
      <c r="G48" s="585"/>
      <c r="H48" s="689"/>
      <c r="I48" s="475"/>
    </row>
    <row r="49" spans="1:10" ht="40.35" customHeight="1" x14ac:dyDescent="0.15">
      <c r="B49" s="546">
        <v>23</v>
      </c>
      <c r="C49" s="1619" t="s">
        <v>766</v>
      </c>
      <c r="D49" s="1619"/>
      <c r="E49" s="162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3"/>
      <c r="F50" s="588"/>
      <c r="G50" s="585"/>
      <c r="H50" s="689"/>
      <c r="I50" s="475"/>
    </row>
    <row r="51" spans="1:10" ht="20.100000000000001" customHeight="1" x14ac:dyDescent="0.15">
      <c r="F51" s="476" t="s">
        <v>272</v>
      </c>
      <c r="G51" s="476" t="s">
        <v>273</v>
      </c>
      <c r="H51" s="684"/>
      <c r="I51" s="509"/>
    </row>
    <row r="52" spans="1:10" ht="29.85" customHeight="1" x14ac:dyDescent="0.15">
      <c r="A52" s="824" t="s">
        <v>738</v>
      </c>
      <c r="B52" s="1619" t="s">
        <v>767</v>
      </c>
      <c r="C52" s="1619"/>
      <c r="D52" s="1619"/>
      <c r="E52" s="1620"/>
      <c r="F52" s="587"/>
      <c r="G52" s="586"/>
      <c r="H52" s="596" t="str">
        <f>IF(I52=0,"RISPOSTA OBBLIGATORIA","")</f>
        <v>RISPOSTA OBBLIGATORIA</v>
      </c>
      <c r="I52" s="475">
        <v>0</v>
      </c>
      <c r="J52" s="505" t="str">
        <f>IF(I52=1,"VERO",IF(I52=2,"FALSO",""))</f>
        <v/>
      </c>
    </row>
    <row r="53" spans="1:10" ht="15" hidden="1" customHeight="1" x14ac:dyDescent="0.15">
      <c r="B53" s="472"/>
      <c r="C53" s="503"/>
      <c r="D53" s="503"/>
      <c r="E53" s="693"/>
      <c r="F53" s="588"/>
      <c r="G53" s="585"/>
      <c r="H53" s="689"/>
      <c r="I53" s="475"/>
    </row>
    <row r="54" spans="1:10" ht="15" hidden="1" customHeight="1" x14ac:dyDescent="0.15">
      <c r="F54" s="476" t="s">
        <v>410</v>
      </c>
      <c r="H54" s="684"/>
      <c r="I54" s="475"/>
    </row>
    <row r="55" spans="1:10" ht="30" hidden="1" customHeight="1" x14ac:dyDescent="0.15">
      <c r="A55" s="539" t="s">
        <v>16</v>
      </c>
      <c r="B55" s="1619" t="s">
        <v>17</v>
      </c>
      <c r="C55" s="1619"/>
      <c r="D55" s="1619"/>
      <c r="E55" s="1620"/>
      <c r="F55" s="478">
        <v>0</v>
      </c>
      <c r="G55" s="1621" t="str">
        <f>IF(F55="","RISPOSTA OBBLIGATORIA","")</f>
        <v/>
      </c>
      <c r="H55" s="1622"/>
      <c r="I55" s="475"/>
    </row>
    <row r="56" spans="1:10" ht="15" hidden="1" customHeight="1" x14ac:dyDescent="0.15">
      <c r="H56" s="684"/>
      <c r="I56" s="475"/>
    </row>
    <row r="57" spans="1:10" ht="15" hidden="1" customHeight="1" x14ac:dyDescent="0.15">
      <c r="F57" s="476" t="s">
        <v>410</v>
      </c>
      <c r="H57" s="684"/>
      <c r="I57" s="475"/>
    </row>
    <row r="58" spans="1:10" ht="30" hidden="1" customHeight="1" x14ac:dyDescent="0.15">
      <c r="A58" s="539" t="s">
        <v>18</v>
      </c>
      <c r="B58" s="1619" t="s">
        <v>21</v>
      </c>
      <c r="C58" s="1619"/>
      <c r="D58" s="1619"/>
      <c r="E58" s="1620"/>
      <c r="F58" s="478">
        <v>0</v>
      </c>
      <c r="G58" s="1621" t="str">
        <f>IF(F58="","RISPOSTA OBBLIGATORIA","")</f>
        <v/>
      </c>
      <c r="H58" s="1622"/>
      <c r="I58" s="475"/>
    </row>
    <row r="59" spans="1:10" ht="15" hidden="1" customHeight="1" x14ac:dyDescent="0.15">
      <c r="H59" s="684"/>
      <c r="I59" s="475"/>
    </row>
    <row r="60" spans="1:10" ht="15" hidden="1" customHeight="1" x14ac:dyDescent="0.15">
      <c r="F60" s="476" t="s">
        <v>410</v>
      </c>
      <c r="H60" s="684"/>
      <c r="I60" s="475"/>
    </row>
    <row r="61" spans="1:10" ht="30" hidden="1" customHeight="1" x14ac:dyDescent="0.15">
      <c r="A61" s="539" t="s">
        <v>20</v>
      </c>
      <c r="B61" s="1619" t="s">
        <v>19</v>
      </c>
      <c r="C61" s="1619"/>
      <c r="D61" s="1619"/>
      <c r="E61" s="1620"/>
      <c r="F61" s="478">
        <v>0</v>
      </c>
      <c r="G61" s="1621" t="str">
        <f>IF(F61="","RISPOSTA OBBLIGATORIA","")</f>
        <v/>
      </c>
      <c r="H61" s="1622"/>
      <c r="I61" s="475"/>
    </row>
    <row r="62" spans="1:10" ht="15" customHeight="1" x14ac:dyDescent="0.15">
      <c r="B62" s="579"/>
      <c r="C62" s="579"/>
      <c r="D62" s="579"/>
      <c r="E62" s="579"/>
      <c r="F62" s="588"/>
      <c r="G62" s="585"/>
      <c r="H62" s="689"/>
      <c r="I62" s="475"/>
    </row>
    <row r="63" spans="1:10" ht="15" hidden="1" customHeight="1" x14ac:dyDescent="0.15">
      <c r="B63" s="579"/>
      <c r="C63" s="579"/>
      <c r="D63" s="579"/>
      <c r="E63" s="579"/>
      <c r="F63" s="476"/>
      <c r="G63" s="476"/>
      <c r="H63" s="689"/>
      <c r="I63" s="475"/>
    </row>
    <row r="64" spans="1:10" ht="30.75" hidden="1" customHeight="1" x14ac:dyDescent="0.15">
      <c r="A64" s="584" t="s">
        <v>488</v>
      </c>
      <c r="B64" s="1619"/>
      <c r="C64" s="1619"/>
      <c r="D64" s="1619"/>
      <c r="E64" s="1619"/>
      <c r="F64" s="587"/>
      <c r="G64" s="586"/>
      <c r="H64" s="689"/>
      <c r="I64" s="475"/>
      <c r="J64" s="505" t="str">
        <f>IF(I64=1,"VERO",IF(I64=2,"FALSO",""))</f>
        <v/>
      </c>
    </row>
    <row r="65" spans="1:9" ht="20.25" hidden="1" customHeight="1" x14ac:dyDescent="0.15">
      <c r="A65" s="584"/>
      <c r="B65" s="693"/>
      <c r="C65" s="503"/>
      <c r="D65" s="693"/>
      <c r="E65" s="693"/>
      <c r="F65" s="588"/>
      <c r="G65" s="585"/>
      <c r="H65" s="689"/>
      <c r="I65" s="475"/>
    </row>
    <row r="66" spans="1:9" ht="15" hidden="1" customHeight="1" x14ac:dyDescent="0.15">
      <c r="F66" s="476"/>
      <c r="G66" s="585"/>
      <c r="H66" s="689"/>
      <c r="I66" s="475"/>
    </row>
    <row r="67" spans="1:9" ht="30" hidden="1" customHeight="1" x14ac:dyDescent="0.15">
      <c r="A67" s="584"/>
      <c r="B67" s="540">
        <v>29</v>
      </c>
      <c r="C67" s="1619"/>
      <c r="D67" s="1619"/>
      <c r="E67" s="1620"/>
      <c r="F67" s="478"/>
      <c r="G67" s="1630"/>
      <c r="H67" s="1631"/>
      <c r="I67" s="475"/>
    </row>
    <row r="68" spans="1:9" ht="15" hidden="1" customHeight="1" x14ac:dyDescent="0.15">
      <c r="A68" s="584"/>
      <c r="B68" s="693"/>
      <c r="C68" s="693"/>
      <c r="D68" s="693"/>
      <c r="E68" s="693"/>
      <c r="F68" s="588"/>
      <c r="G68" s="585"/>
      <c r="H68" s="689"/>
      <c r="I68" s="475"/>
    </row>
    <row r="69" spans="1:9" ht="15" hidden="1" customHeight="1" x14ac:dyDescent="0.15">
      <c r="F69" s="476"/>
      <c r="H69" s="684"/>
      <c r="I69" s="475"/>
    </row>
    <row r="70" spans="1:9" ht="30" hidden="1" customHeight="1" x14ac:dyDescent="0.15">
      <c r="A70" s="584"/>
      <c r="B70" s="540">
        <v>30</v>
      </c>
      <c r="C70" s="1619"/>
      <c r="D70" s="1619"/>
      <c r="E70" s="1620"/>
      <c r="F70" s="478"/>
      <c r="G70" s="1630"/>
      <c r="H70" s="1631"/>
      <c r="I70" s="475"/>
    </row>
    <row r="71" spans="1:9" ht="15" hidden="1" customHeight="1" x14ac:dyDescent="0.15">
      <c r="B71" s="469"/>
      <c r="C71" s="469"/>
      <c r="D71" s="469"/>
      <c r="E71" s="469"/>
      <c r="F71" s="469"/>
      <c r="G71" s="469"/>
      <c r="H71" s="685"/>
      <c r="I71" s="475"/>
    </row>
    <row r="72" spans="1:9" ht="15" hidden="1" customHeight="1" x14ac:dyDescent="0.15">
      <c r="B72" s="469"/>
      <c r="C72" s="469"/>
      <c r="D72" s="469"/>
      <c r="E72" s="469"/>
      <c r="F72" s="469"/>
      <c r="G72" s="469"/>
      <c r="H72" s="685"/>
      <c r="I72" s="475"/>
    </row>
    <row r="73" spans="1:9" ht="15" hidden="1" customHeight="1" x14ac:dyDescent="0.15">
      <c r="B73" s="469"/>
      <c r="C73" s="469"/>
      <c r="D73" s="469"/>
      <c r="E73" s="469"/>
      <c r="F73" s="469"/>
      <c r="G73" s="469"/>
      <c r="H73" s="685"/>
      <c r="I73" s="475"/>
    </row>
    <row r="74" spans="1:9" ht="15" hidden="1" customHeight="1" x14ac:dyDescent="0.15">
      <c r="B74" s="469"/>
      <c r="C74" s="469"/>
      <c r="D74" s="469"/>
      <c r="E74" s="469"/>
      <c r="F74" s="469"/>
      <c r="G74" s="469"/>
      <c r="H74" s="685"/>
      <c r="I74" s="475"/>
    </row>
    <row r="75" spans="1:9" ht="15" hidden="1" customHeight="1" x14ac:dyDescent="0.15">
      <c r="B75" s="469"/>
      <c r="C75" s="469"/>
      <c r="D75" s="469"/>
      <c r="E75" s="469"/>
      <c r="F75" s="469"/>
      <c r="G75" s="469"/>
      <c r="H75" s="685"/>
      <c r="I75" s="475"/>
    </row>
    <row r="76" spans="1:9" ht="15" hidden="1" customHeight="1" x14ac:dyDescent="0.15">
      <c r="B76" s="469"/>
      <c r="C76" s="469"/>
      <c r="D76" s="469"/>
      <c r="E76" s="469"/>
      <c r="F76" s="469"/>
      <c r="G76" s="469"/>
      <c r="H76" s="685"/>
      <c r="I76" s="475"/>
    </row>
    <row r="77" spans="1:9" ht="15" hidden="1" customHeight="1" x14ac:dyDescent="0.15">
      <c r="B77" s="469"/>
      <c r="C77" s="469"/>
      <c r="D77" s="469"/>
      <c r="E77" s="469"/>
      <c r="F77" s="469"/>
      <c r="G77" s="469"/>
      <c r="H77" s="685"/>
      <c r="I77" s="475"/>
    </row>
    <row r="78" spans="1:9" ht="15" hidden="1" customHeight="1" x14ac:dyDescent="0.15">
      <c r="A78" s="480"/>
      <c r="B78" s="480"/>
      <c r="C78" s="480"/>
      <c r="D78" s="480"/>
      <c r="E78" s="480"/>
      <c r="F78" s="480"/>
      <c r="G78" s="480"/>
      <c r="H78" s="685"/>
      <c r="I78" s="414"/>
    </row>
    <row r="79" spans="1:9" ht="15" hidden="1" customHeight="1" x14ac:dyDescent="0.15">
      <c r="A79" s="480"/>
      <c r="B79" s="480"/>
      <c r="C79" s="480"/>
      <c r="D79" s="480"/>
      <c r="E79" s="480"/>
      <c r="F79" s="480"/>
      <c r="G79" s="480"/>
      <c r="H79" s="685"/>
      <c r="I79" s="414"/>
    </row>
    <row r="80" spans="1:9" ht="15" hidden="1" customHeight="1" x14ac:dyDescent="0.15">
      <c r="A80" s="480"/>
      <c r="B80" s="480"/>
      <c r="C80" s="480"/>
      <c r="D80" s="480"/>
      <c r="E80" s="480"/>
      <c r="F80" s="480"/>
      <c r="G80" s="480"/>
      <c r="H80" s="685"/>
      <c r="I80" s="414"/>
    </row>
    <row r="81" spans="1:10" ht="18.600000000000001" hidden="1" customHeight="1" x14ac:dyDescent="0.15">
      <c r="C81" s="642"/>
      <c r="D81" s="694"/>
      <c r="E81" s="694"/>
      <c r="F81" s="643"/>
      <c r="G81" s="643"/>
      <c r="H81" s="692"/>
      <c r="I81" s="475"/>
    </row>
    <row r="82" spans="1:10" ht="18.600000000000001" hidden="1" customHeight="1" x14ac:dyDescent="0.15">
      <c r="C82" s="642"/>
      <c r="D82" s="694"/>
      <c r="E82" s="694"/>
      <c r="F82" s="643"/>
      <c r="G82" s="643"/>
      <c r="H82" s="692"/>
      <c r="I82" s="475"/>
    </row>
    <row r="83" spans="1:10" ht="22.35" customHeight="1" x14ac:dyDescent="0.15">
      <c r="B83" s="1632" t="s">
        <v>553</v>
      </c>
      <c r="C83" s="1632"/>
      <c r="D83" s="1632"/>
      <c r="E83" s="694"/>
      <c r="F83" s="476" t="s">
        <v>272</v>
      </c>
      <c r="G83" s="476" t="s">
        <v>273</v>
      </c>
      <c r="H83" s="692"/>
      <c r="I83" s="475"/>
    </row>
    <row r="84" spans="1:10" ht="33" customHeight="1" x14ac:dyDescent="0.15">
      <c r="A84" s="539">
        <v>46</v>
      </c>
      <c r="B84" s="1619" t="s">
        <v>543</v>
      </c>
      <c r="C84" s="1619"/>
      <c r="D84" s="1619"/>
      <c r="E84" s="1619"/>
      <c r="F84" s="547"/>
      <c r="G84" s="547"/>
      <c r="H84" s="596" t="str">
        <f>IF(I84=0,"RISPOSTA OBBLIGATORIA","")</f>
        <v>RISPOSTA OBBLIGATORIA</v>
      </c>
      <c r="I84" s="475">
        <v>0</v>
      </c>
      <c r="J84" s="505" t="str">
        <f>IF(I84=1,"VERO",IF(I84=2,"FALSO",""))</f>
        <v/>
      </c>
    </row>
    <row r="85" spans="1:10" ht="9" customHeight="1" x14ac:dyDescent="0.15">
      <c r="C85" s="642"/>
      <c r="D85" s="694"/>
      <c r="E85" s="694"/>
      <c r="F85" s="643"/>
      <c r="G85" s="643"/>
      <c r="H85" s="692"/>
      <c r="I85" s="475"/>
    </row>
    <row r="86" spans="1:10" ht="33" customHeight="1" x14ac:dyDescent="0.15">
      <c r="A86" s="539">
        <v>47</v>
      </c>
      <c r="B86" s="1619" t="s">
        <v>544</v>
      </c>
      <c r="C86" s="1619"/>
      <c r="D86" s="1619"/>
      <c r="E86" s="1619"/>
      <c r="F86" s="547"/>
      <c r="G86" s="547"/>
      <c r="H86" s="596" t="str">
        <f>IF(I86=0,"RISPOSTA OBBLIGATORIA","")</f>
        <v>RISPOSTA OBBLIGATORIA</v>
      </c>
      <c r="I86" s="475">
        <v>0</v>
      </c>
      <c r="J86" s="505" t="str">
        <f>IF(I86=1,"VERO",IF(I86=2,"FALSO",""))</f>
        <v/>
      </c>
    </row>
    <row r="87" spans="1:10" ht="9" customHeight="1" x14ac:dyDescent="0.15">
      <c r="C87" s="642"/>
      <c r="D87" s="694"/>
      <c r="E87" s="694"/>
      <c r="F87" s="643"/>
      <c r="G87" s="643"/>
      <c r="H87" s="692"/>
      <c r="I87" s="475"/>
    </row>
    <row r="88" spans="1:10" ht="33" customHeight="1" x14ac:dyDescent="0.15">
      <c r="A88" s="539">
        <v>48</v>
      </c>
      <c r="B88" s="1619" t="s">
        <v>545</v>
      </c>
      <c r="C88" s="1619"/>
      <c r="D88" s="1619"/>
      <c r="E88" s="1619"/>
      <c r="F88" s="547"/>
      <c r="G88" s="547"/>
      <c r="H88" s="596" t="str">
        <f>IF(I88=0,"RISPOSTA OBBLIGATORIA","")</f>
        <v>RISPOSTA OBBLIGATORIA</v>
      </c>
      <c r="I88" s="475">
        <v>0</v>
      </c>
      <c r="J88" s="505" t="str">
        <f>IF(I88=1,"VERO",IF(I88=2,"FALSO",""))</f>
        <v/>
      </c>
    </row>
    <row r="89" spans="1:10" ht="9" customHeight="1" x14ac:dyDescent="0.15">
      <c r="C89" s="642"/>
      <c r="D89" s="694"/>
      <c r="E89" s="694"/>
      <c r="F89" s="643"/>
      <c r="G89" s="643"/>
      <c r="H89" s="692"/>
      <c r="I89" s="475"/>
    </row>
    <row r="90" spans="1:10" ht="33" customHeight="1" x14ac:dyDescent="0.15">
      <c r="A90" s="539">
        <v>49</v>
      </c>
      <c r="B90" s="1619" t="s">
        <v>546</v>
      </c>
      <c r="C90" s="1619"/>
      <c r="D90" s="1619"/>
      <c r="E90" s="1619"/>
      <c r="F90" s="547"/>
      <c r="G90" s="547"/>
      <c r="H90" s="596" t="str">
        <f>IF(I90=0,"RISPOSTA OBBLIGATORIA","")</f>
        <v>RISPOSTA OBBLIGATORIA</v>
      </c>
      <c r="I90" s="475">
        <v>0</v>
      </c>
      <c r="J90" s="505" t="str">
        <f>IF(I90=1,"VERO",IF(I90=2,"FALSO",""))</f>
        <v/>
      </c>
    </row>
    <row r="91" spans="1:10" ht="9" customHeight="1" x14ac:dyDescent="0.15">
      <c r="C91" s="642"/>
      <c r="D91" s="694"/>
      <c r="E91" s="694"/>
      <c r="F91" s="643"/>
      <c r="G91" s="643"/>
      <c r="H91" s="692"/>
      <c r="I91" s="475"/>
    </row>
    <row r="92" spans="1:10" ht="33" customHeight="1" x14ac:dyDescent="0.15">
      <c r="A92" s="539">
        <v>50</v>
      </c>
      <c r="B92" s="1619" t="s">
        <v>547</v>
      </c>
      <c r="C92" s="1619"/>
      <c r="D92" s="1619"/>
      <c r="E92" s="1619"/>
      <c r="F92" s="547"/>
      <c r="G92" s="547"/>
      <c r="H92" s="596" t="str">
        <f>IF(I92=0,"RISPOSTA OBBLIGATORIA","")</f>
        <v>RISPOSTA OBBLIGATORIA</v>
      </c>
      <c r="I92" s="475">
        <v>0</v>
      </c>
      <c r="J92" s="505" t="str">
        <f>IF(I92=1,"VERO",IF(I92=2,"FALSO",""))</f>
        <v/>
      </c>
    </row>
    <row r="93" spans="1:10" ht="9" customHeight="1" x14ac:dyDescent="0.15">
      <c r="C93" s="642"/>
      <c r="D93" s="694"/>
      <c r="E93" s="694"/>
      <c r="F93" s="643"/>
      <c r="G93" s="643"/>
      <c r="H93" s="692"/>
      <c r="I93" s="475"/>
    </row>
    <row r="94" spans="1:10" ht="33" customHeight="1" x14ac:dyDescent="0.15">
      <c r="A94" s="539">
        <v>51</v>
      </c>
      <c r="B94" s="1619" t="s">
        <v>548</v>
      </c>
      <c r="C94" s="1619"/>
      <c r="D94" s="1619"/>
      <c r="E94" s="1619"/>
      <c r="F94" s="547"/>
      <c r="G94" s="547"/>
      <c r="H94" s="596" t="str">
        <f>IF(I94=0,"RISPOSTA OBBLIGATORIA","")</f>
        <v>RISPOSTA OBBLIGATORIA</v>
      </c>
      <c r="I94" s="475">
        <v>0</v>
      </c>
      <c r="J94" s="505" t="str">
        <f>IF(I94=1,"VERO",IF(I94=2,"FALSO",""))</f>
        <v/>
      </c>
    </row>
    <row r="95" spans="1:10" ht="9" customHeight="1" x14ac:dyDescent="0.15">
      <c r="C95" s="642"/>
      <c r="D95" s="694"/>
      <c r="E95" s="694"/>
      <c r="F95" s="643"/>
      <c r="G95" s="643"/>
      <c r="H95" s="692"/>
      <c r="I95" s="475"/>
    </row>
    <row r="96" spans="1:10" ht="42" customHeight="1" x14ac:dyDescent="0.15">
      <c r="A96" s="539">
        <v>52</v>
      </c>
      <c r="B96" s="1619" t="s">
        <v>549</v>
      </c>
      <c r="C96" s="1619"/>
      <c r="D96" s="1619"/>
      <c r="E96" s="1619"/>
      <c r="F96" s="547"/>
      <c r="G96" s="547"/>
      <c r="H96" s="596" t="str">
        <f>IF(I96=0,"RISPOSTA OBBLIGATORIA","")</f>
        <v>RISPOSTA OBBLIGATORIA</v>
      </c>
      <c r="I96" s="475">
        <v>0</v>
      </c>
      <c r="J96" s="505" t="str">
        <f>IF(I96=1,"VERO",IF(I96=2,"FALSO",""))</f>
        <v/>
      </c>
    </row>
    <row r="97" spans="1:11" ht="9" customHeight="1" x14ac:dyDescent="0.15">
      <c r="C97" s="642"/>
      <c r="D97" s="694"/>
      <c r="E97" s="694"/>
      <c r="F97" s="643"/>
      <c r="G97" s="643"/>
      <c r="H97" s="692"/>
      <c r="I97" s="475"/>
    </row>
    <row r="98" spans="1:11" ht="33" customHeight="1" x14ac:dyDescent="0.15">
      <c r="A98" s="539">
        <v>53</v>
      </c>
      <c r="B98" s="1619" t="s">
        <v>550</v>
      </c>
      <c r="C98" s="1619"/>
      <c r="D98" s="1619"/>
      <c r="E98" s="1619"/>
      <c r="F98" s="547"/>
      <c r="G98" s="547"/>
      <c r="H98" s="596" t="str">
        <f>IF(I98=0,"RISPOSTA OBBLIGATORIA","")</f>
        <v>RISPOSTA OBBLIGATORIA</v>
      </c>
      <c r="I98" s="475">
        <v>0</v>
      </c>
      <c r="J98" s="505" t="str">
        <f>IF(I98=1,"VERO",IF(I98=2,"FALSO",""))</f>
        <v/>
      </c>
    </row>
    <row r="99" spans="1:11" ht="9" customHeight="1" x14ac:dyDescent="0.15">
      <c r="C99" s="642"/>
      <c r="D99" s="694"/>
      <c r="E99" s="694"/>
      <c r="F99" s="643"/>
      <c r="G99" s="643"/>
      <c r="H99" s="692"/>
      <c r="I99" s="475"/>
    </row>
    <row r="100" spans="1:11" ht="33" customHeight="1" x14ac:dyDescent="0.15">
      <c r="A100" s="539">
        <v>54</v>
      </c>
      <c r="B100" s="1619" t="s">
        <v>551</v>
      </c>
      <c r="C100" s="1619"/>
      <c r="D100" s="1619"/>
      <c r="E100" s="1619"/>
      <c r="F100" s="547"/>
      <c r="G100" s="547"/>
      <c r="H100" s="596" t="str">
        <f>IF(I100=0,"RISPOSTA OBBLIGATORIA","")</f>
        <v>RISPOSTA OBBLIGATORIA</v>
      </c>
      <c r="I100" s="475">
        <v>0</v>
      </c>
      <c r="J100" s="505" t="str">
        <f>IF(I100=1,"VERO",IF(I100=2,"FALSO",""))</f>
        <v/>
      </c>
    </row>
    <row r="101" spans="1:11" ht="9" customHeight="1" x14ac:dyDescent="0.15">
      <c r="C101" s="642"/>
      <c r="D101" s="694"/>
      <c r="E101" s="694"/>
      <c r="F101" s="643"/>
      <c r="G101" s="643"/>
      <c r="H101" s="692"/>
      <c r="I101" s="475"/>
    </row>
    <row r="102" spans="1:11" ht="42" customHeight="1" x14ac:dyDescent="0.15">
      <c r="A102" s="539">
        <v>55</v>
      </c>
      <c r="B102" s="1619" t="s">
        <v>552</v>
      </c>
      <c r="C102" s="1619"/>
      <c r="D102" s="1619"/>
      <c r="E102" s="1619"/>
      <c r="F102" s="547"/>
      <c r="G102" s="547"/>
      <c r="H102" s="596" t="str">
        <f>IF(I102=0,"RISPOSTA OBBLIGATORIA","")</f>
        <v>RISPOSTA OBBLIGATORIA</v>
      </c>
      <c r="I102" s="475">
        <v>0</v>
      </c>
      <c r="J102" s="505" t="str">
        <f>IF(I102=1,"VERO",IF(I102=2,"FALSO",""))</f>
        <v/>
      </c>
    </row>
    <row r="103" spans="1:11" ht="9" customHeight="1" x14ac:dyDescent="0.15">
      <c r="C103" s="642"/>
      <c r="D103" s="694"/>
      <c r="E103" s="694"/>
      <c r="F103" s="643"/>
      <c r="G103" s="643"/>
      <c r="H103" s="692"/>
      <c r="I103" s="475"/>
    </row>
    <row r="104" spans="1:11" ht="33" customHeight="1" x14ac:dyDescent="0.15">
      <c r="A104" s="539">
        <v>56</v>
      </c>
      <c r="B104" s="1619" t="s">
        <v>362</v>
      </c>
      <c r="C104" s="1619"/>
      <c r="D104" s="1619"/>
      <c r="E104" s="1619"/>
      <c r="F104" s="547"/>
      <c r="G104" s="547"/>
      <c r="H104" s="596" t="str">
        <f>IF(I104=0,"RISPOSTA OBBLIGATORIA","")</f>
        <v>RISPOSTA OBBLIGATORIA</v>
      </c>
      <c r="I104" s="475">
        <v>0</v>
      </c>
      <c r="J104" s="505" t="str">
        <f>IF(I104=1,"VERO",IF(I104=2,"FALSO",""))</f>
        <v/>
      </c>
    </row>
    <row r="105" spans="1:11" ht="15" customHeight="1" x14ac:dyDescent="0.15">
      <c r="B105" s="796"/>
      <c r="C105" s="802"/>
      <c r="D105" s="802"/>
      <c r="E105" s="804"/>
      <c r="F105" s="802"/>
      <c r="G105" s="802"/>
      <c r="H105" s="803"/>
      <c r="I105" s="475"/>
    </row>
    <row r="106" spans="1:11" s="879" customFormat="1" x14ac:dyDescent="0.15">
      <c r="A106" s="539"/>
      <c r="B106" s="540"/>
      <c r="C106" s="540"/>
      <c r="D106" s="540"/>
      <c r="E106" s="540"/>
      <c r="F106" s="476" t="s">
        <v>410</v>
      </c>
      <c r="G106" s="540"/>
      <c r="H106" s="684"/>
      <c r="I106"/>
      <c r="J106"/>
      <c r="K106"/>
    </row>
    <row r="107" spans="1:11" s="879" customFormat="1" ht="36" customHeight="1" x14ac:dyDescent="0.15">
      <c r="A107" s="539" t="s">
        <v>623</v>
      </c>
      <c r="B107" s="1619" t="s">
        <v>742</v>
      </c>
      <c r="C107" s="1619"/>
      <c r="D107" s="1619"/>
      <c r="E107" s="1620"/>
      <c r="F107" s="478">
        <v>0</v>
      </c>
      <c r="G107" s="1621" t="str">
        <f>IF(F107="","RISPOSTA OBBLIGATORIA","")</f>
        <v/>
      </c>
      <c r="H107" s="1622"/>
      <c r="I107" s="311">
        <f>F107</f>
        <v>0</v>
      </c>
      <c r="J107"/>
      <c r="K107"/>
    </row>
    <row r="108" spans="1:11" s="879" customFormat="1" x14ac:dyDescent="0.15">
      <c r="A108" s="539"/>
      <c r="B108" s="540"/>
      <c r="C108" s="540"/>
      <c r="D108" s="540"/>
      <c r="E108" s="540"/>
      <c r="F108" s="540"/>
      <c r="G108" s="540"/>
      <c r="H108" s="684"/>
      <c r="I108"/>
      <c r="J108"/>
      <c r="K108"/>
    </row>
    <row r="109" spans="1:11" s="879" customFormat="1" x14ac:dyDescent="0.15">
      <c r="A109" s="539"/>
      <c r="B109" s="540"/>
      <c r="C109" s="540"/>
      <c r="D109" s="540"/>
      <c r="E109" s="540"/>
      <c r="F109" s="476" t="s">
        <v>410</v>
      </c>
      <c r="G109" s="540"/>
      <c r="H109" s="684"/>
      <c r="I109"/>
      <c r="J109"/>
      <c r="K109"/>
    </row>
    <row r="110" spans="1:11" s="879" customFormat="1" ht="36" customHeight="1" x14ac:dyDescent="0.15">
      <c r="A110" s="539" t="s">
        <v>624</v>
      </c>
      <c r="B110" s="1619" t="s">
        <v>743</v>
      </c>
      <c r="C110" s="1619"/>
      <c r="D110" s="1619"/>
      <c r="E110" s="1620"/>
      <c r="F110" s="478">
        <v>0</v>
      </c>
      <c r="G110" s="1621" t="str">
        <f>IF(F110="","RISPOSTA OBBLIGATORIA","")</f>
        <v/>
      </c>
      <c r="H110" s="1622"/>
      <c r="I110" s="311">
        <f>F110</f>
        <v>0</v>
      </c>
      <c r="J110"/>
      <c r="K110"/>
    </row>
    <row r="111" spans="1:11" s="879" customFormat="1" x14ac:dyDescent="0.15">
      <c r="A111" s="539"/>
      <c r="B111" s="540"/>
      <c r="C111" s="540"/>
      <c r="D111" s="540"/>
      <c r="E111" s="540"/>
      <c r="F111" s="540"/>
      <c r="G111" s="540"/>
      <c r="H111" s="684"/>
      <c r="I111"/>
      <c r="J111"/>
      <c r="K111"/>
    </row>
    <row r="112" spans="1:11" s="879" customFormat="1" x14ac:dyDescent="0.15">
      <c r="A112" s="539"/>
      <c r="B112" s="540"/>
      <c r="C112" s="540"/>
      <c r="D112" s="540"/>
      <c r="E112" s="540"/>
      <c r="F112" s="476" t="s">
        <v>410</v>
      </c>
      <c r="G112" s="540"/>
      <c r="H112" s="684"/>
      <c r="I112"/>
      <c r="J112"/>
      <c r="K112"/>
    </row>
    <row r="113" spans="1:12" s="879" customFormat="1" ht="36" customHeight="1" x14ac:dyDescent="0.15">
      <c r="A113" s="539" t="s">
        <v>625</v>
      </c>
      <c r="B113" s="1619" t="s">
        <v>744</v>
      </c>
      <c r="C113" s="1619"/>
      <c r="D113" s="1619"/>
      <c r="E113" s="1620"/>
      <c r="F113" s="478">
        <v>0</v>
      </c>
      <c r="G113" s="1621" t="str">
        <f>IF(F113="","RISPOSTA OBBLIGATORIA","")</f>
        <v/>
      </c>
      <c r="H113" s="1622"/>
      <c r="I113" s="311">
        <f>F113</f>
        <v>0</v>
      </c>
      <c r="J113"/>
      <c r="K113"/>
    </row>
    <row r="114" spans="1:12" customFormat="1" ht="15.6" hidden="1" customHeight="1" x14ac:dyDescent="0.15">
      <c r="A114" s="539"/>
      <c r="B114" s="693"/>
      <c r="C114" s="693"/>
      <c r="D114" s="693"/>
      <c r="E114" s="693"/>
      <c r="F114" s="693"/>
      <c r="G114" s="585"/>
      <c r="H114" s="828"/>
    </row>
    <row r="115" spans="1:12" customFormat="1" ht="15.6" hidden="1" customHeight="1" x14ac:dyDescent="0.15">
      <c r="A115" s="539"/>
      <c r="B115" s="693"/>
      <c r="C115" s="693"/>
      <c r="D115" s="693"/>
      <c r="E115" s="693"/>
      <c r="F115" s="693"/>
      <c r="G115" s="585"/>
      <c r="H115" s="684"/>
    </row>
    <row r="116" spans="1:12" customFormat="1" ht="15.6" hidden="1" customHeight="1" x14ac:dyDescent="0.15">
      <c r="A116" s="539"/>
      <c r="B116" s="693"/>
      <c r="C116" s="693"/>
      <c r="D116" s="693"/>
      <c r="E116" s="693"/>
      <c r="F116" s="693"/>
      <c r="G116" s="585"/>
      <c r="H116" s="684"/>
    </row>
    <row r="117" spans="1:12" customFormat="1" ht="15.6" hidden="1" customHeight="1" x14ac:dyDescent="0.15">
      <c r="A117" s="539"/>
      <c r="B117" s="693"/>
      <c r="C117" s="693"/>
      <c r="D117" s="693"/>
      <c r="E117" s="693"/>
      <c r="F117" s="693"/>
      <c r="G117" s="585"/>
      <c r="H117" s="684"/>
    </row>
    <row r="118" spans="1:12" customFormat="1" ht="15.6" hidden="1" customHeight="1" x14ac:dyDescent="0.15">
      <c r="A118" s="539"/>
      <c r="B118" s="693"/>
      <c r="C118" s="693"/>
      <c r="D118" s="693"/>
      <c r="E118" s="693"/>
      <c r="F118" s="693"/>
      <c r="G118" s="585"/>
      <c r="H118" s="684"/>
    </row>
    <row r="119" spans="1:12" customFormat="1" ht="15.6" hidden="1" customHeight="1" x14ac:dyDescent="0.15">
      <c r="A119" s="539"/>
      <c r="B119" s="693"/>
      <c r="C119" s="693"/>
      <c r="D119" s="693"/>
      <c r="E119" s="693"/>
      <c r="F119" s="693"/>
      <c r="G119" s="585"/>
      <c r="H119" s="828"/>
    </row>
    <row r="120" spans="1:12" ht="15.6" customHeight="1" x14ac:dyDescent="0.15">
      <c r="C120" s="642"/>
      <c r="D120" s="694"/>
      <c r="E120" s="694"/>
      <c r="F120" s="693"/>
      <c r="G120" s="643"/>
      <c r="H120" s="692"/>
      <c r="I120" s="475"/>
    </row>
    <row r="121" spans="1:12" ht="15" customHeight="1" x14ac:dyDescent="0.15">
      <c r="F121" s="476"/>
      <c r="H121" s="684"/>
      <c r="I121" s="509"/>
    </row>
    <row r="122" spans="1:12" ht="49.35" customHeight="1" x14ac:dyDescent="0.85">
      <c r="A122" s="546" t="s">
        <v>586</v>
      </c>
      <c r="B122" s="1611" t="s">
        <v>1106</v>
      </c>
      <c r="C122" s="1611"/>
      <c r="D122" s="1611"/>
      <c r="E122" s="1658"/>
      <c r="F122" s="825" t="s">
        <v>654</v>
      </c>
      <c r="G122" s="880" t="str">
        <f>IF(I122=0,"←","")</f>
        <v>←</v>
      </c>
      <c r="H122" s="596" t="str">
        <f>IF(I122=0,"RISPOSTA OBBLIGATORIA - Cliccare sulla cella per selezionare la risposta","")</f>
        <v>RISPOSTA OBBLIGATORIA - Cliccare sulla cella per selezionare la risposta</v>
      </c>
      <c r="I122" s="826">
        <f>IF(F122="Si",1,IF(F122="No",2,IF(F122="Non tenuto","X",0)))</f>
        <v>0</v>
      </c>
    </row>
    <row r="123" spans="1:12" ht="15" customHeight="1" x14ac:dyDescent="0.15">
      <c r="H123" s="684"/>
      <c r="I123" s="475"/>
    </row>
    <row r="124" spans="1:12" ht="15" hidden="1" customHeight="1" x14ac:dyDescent="0.15">
      <c r="F124" s="476"/>
      <c r="G124" s="476"/>
      <c r="H124" s="684"/>
      <c r="I124" s="509"/>
    </row>
    <row r="125" spans="1:12" ht="43.5" hidden="1" customHeight="1" x14ac:dyDescent="0.15">
      <c r="A125" s="546"/>
      <c r="B125" s="1627"/>
      <c r="C125" s="1627"/>
      <c r="D125" s="1627"/>
      <c r="E125" s="1628"/>
      <c r="F125" s="451"/>
      <c r="G125" s="451"/>
      <c r="H125" s="596"/>
    </row>
    <row r="126" spans="1:12" ht="15" hidden="1" customHeight="1" x14ac:dyDescent="0.15">
      <c r="F126" s="474"/>
      <c r="G126" s="505"/>
      <c r="H126" s="684"/>
      <c r="I126" s="475"/>
    </row>
    <row r="127" spans="1:12" ht="15" customHeight="1" x14ac:dyDescent="0.15">
      <c r="F127" s="476" t="s">
        <v>410</v>
      </c>
      <c r="G127" s="643"/>
      <c r="H127" s="920"/>
      <c r="I127" s="923"/>
      <c r="J127" s="879"/>
      <c r="K127" s="879"/>
      <c r="L127" s="879"/>
    </row>
    <row r="128" spans="1:12" ht="46.5" customHeight="1" x14ac:dyDescent="0.15">
      <c r="A128" s="546" t="s">
        <v>964</v>
      </c>
      <c r="B128" s="1627" t="s">
        <v>1073</v>
      </c>
      <c r="C128" s="1627"/>
      <c r="D128" s="1627"/>
      <c r="E128" s="1628"/>
      <c r="F128" s="478">
        <v>0</v>
      </c>
      <c r="G128" s="1621" t="str">
        <f>IF(F128="","RISPOSTA OBBLIGATORIA","")</f>
        <v/>
      </c>
      <c r="H128" s="1629"/>
      <c r="I128" s="311">
        <f>F128</f>
        <v>0</v>
      </c>
      <c r="J128" s="879"/>
      <c r="K128" s="879"/>
      <c r="L128" s="879"/>
    </row>
    <row r="129" spans="1:9" ht="18.600000000000001" customHeight="1" x14ac:dyDescent="0.15">
      <c r="C129" s="642"/>
      <c r="D129" s="694"/>
      <c r="E129" s="694"/>
      <c r="F129" s="643"/>
      <c r="G129" s="643"/>
      <c r="H129" s="692"/>
      <c r="I129" s="475"/>
    </row>
    <row r="130" spans="1:9" ht="15" customHeight="1" x14ac:dyDescent="0.15">
      <c r="F130" s="476"/>
      <c r="H130" s="596"/>
      <c r="I130" s="509"/>
    </row>
    <row r="131" spans="1:9" ht="50.1" customHeight="1" x14ac:dyDescent="0.85">
      <c r="A131" s="546" t="s">
        <v>889</v>
      </c>
      <c r="B131" s="1611" t="s">
        <v>856</v>
      </c>
      <c r="C131" s="1611"/>
      <c r="D131" s="1611"/>
      <c r="E131" s="1612"/>
      <c r="F131" s="885" t="s">
        <v>654</v>
      </c>
      <c r="G131" s="880" t="str">
        <f>IF(I131=0,"←","")</f>
        <v>←</v>
      </c>
      <c r="H131" s="596" t="str">
        <f>IF(I131=0,"RISPOSTA OBBLIGATORIA - Cliccare sulla cella per selezionare la risposta","")</f>
        <v>RISPOSTA OBBLIGATORIA - Cliccare sulla cella per selezionare la risposta</v>
      </c>
      <c r="I131" s="826">
        <f>IF(F131="Sì, esiste un apposito Ufficio/Servizio",1,IF(F131="No",2,IF(F131="No, ma la funzione è esercitata da un altro ufficio","X",0)))</f>
        <v>0</v>
      </c>
    </row>
    <row r="132" spans="1:9" ht="15" customHeight="1" x14ac:dyDescent="0.15">
      <c r="B132" s="469"/>
      <c r="C132" s="469"/>
      <c r="D132" s="469"/>
      <c r="E132" s="469"/>
      <c r="F132" s="469"/>
      <c r="G132" s="469"/>
      <c r="H132" s="685"/>
      <c r="I132" s="475"/>
    </row>
    <row r="133" spans="1:9" ht="15" customHeight="1" x14ac:dyDescent="0.15">
      <c r="F133" s="476"/>
      <c r="H133" s="596"/>
      <c r="I133" s="509"/>
    </row>
    <row r="134" spans="1:9" ht="50.1" customHeight="1" x14ac:dyDescent="0.85">
      <c r="A134" s="546" t="s">
        <v>890</v>
      </c>
      <c r="B134" s="1611" t="s">
        <v>857</v>
      </c>
      <c r="C134" s="1611"/>
      <c r="D134" s="1611"/>
      <c r="E134" s="1612"/>
      <c r="F134" s="885" t="s">
        <v>654</v>
      </c>
      <c r="G134" s="880" t="str">
        <f>IF(I134=0,"←","")</f>
        <v>←</v>
      </c>
      <c r="H134" s="596" t="str">
        <f>IF(I134=0,"RISPOSTA OBBLIGATORIA - Cliccare sulla cella per selezionare la risposta","")</f>
        <v>RISPOSTA OBBLIGATORIA - Cliccare sulla cella per selezionare la risposta</v>
      </c>
      <c r="I134" s="826">
        <f>IF(F134="Sì, annuale per l'anno di rilevazione",1,IF(F134="No",2,IF(F134="Sì, pluriennale","X",0)))</f>
        <v>0</v>
      </c>
    </row>
    <row r="135" spans="1:9" ht="15" customHeight="1" x14ac:dyDescent="0.15">
      <c r="B135" s="469"/>
      <c r="C135" s="469"/>
      <c r="D135" s="469"/>
      <c r="E135" s="469"/>
      <c r="F135" s="469"/>
      <c r="G135" s="469"/>
      <c r="H135" s="685"/>
      <c r="I135" s="475"/>
    </row>
    <row r="136" spans="1:9" ht="18" customHeight="1" x14ac:dyDescent="0.15">
      <c r="A136" s="546" t="s">
        <v>864</v>
      </c>
      <c r="B136" s="1611" t="s">
        <v>858</v>
      </c>
      <c r="C136" s="1611"/>
      <c r="D136" s="1611"/>
      <c r="E136" s="1611"/>
      <c r="F136" s="469"/>
      <c r="G136" s="886" t="s">
        <v>859</v>
      </c>
      <c r="H136" s="685"/>
      <c r="I136" s="414"/>
    </row>
    <row r="137" spans="1:9" ht="15" customHeight="1" x14ac:dyDescent="0.15">
      <c r="B137" s="469"/>
      <c r="C137" s="1618" t="s">
        <v>860</v>
      </c>
      <c r="D137" s="1618"/>
      <c r="E137" s="1618"/>
      <c r="F137" s="476" t="s">
        <v>861</v>
      </c>
      <c r="G137" s="643"/>
      <c r="H137" s="887"/>
      <c r="I137" s="414"/>
    </row>
    <row r="138" spans="1:9" ht="15" customHeight="1" x14ac:dyDescent="0.15">
      <c r="C138" s="888" t="s">
        <v>865</v>
      </c>
      <c r="D138" s="889"/>
      <c r="E138" s="890"/>
      <c r="F138" s="478">
        <v>0</v>
      </c>
      <c r="G138" s="891" t="str">
        <f t="shared" ref="G138:G147" si="0">IF(F138="","RISPOSTA OBBLIGATORIA","")</f>
        <v/>
      </c>
      <c r="H138" s="892"/>
      <c r="I138" s="483">
        <f>F138</f>
        <v>0</v>
      </c>
    </row>
    <row r="139" spans="1:9" ht="15" customHeight="1" x14ac:dyDescent="0.15">
      <c r="C139" s="888" t="s">
        <v>1080</v>
      </c>
      <c r="D139" s="895"/>
      <c r="E139" s="896"/>
      <c r="F139" s="478">
        <v>0</v>
      </c>
      <c r="G139" s="891" t="str">
        <f t="shared" si="0"/>
        <v/>
      </c>
      <c r="H139" s="892"/>
      <c r="I139" s="483">
        <f t="shared" ref="I139:I147" si="1">F139</f>
        <v>0</v>
      </c>
    </row>
    <row r="140" spans="1:9" ht="15" hidden="1" customHeight="1" x14ac:dyDescent="0.15">
      <c r="C140" s="976">
        <v>71</v>
      </c>
      <c r="D140" s="895"/>
      <c r="E140" s="896"/>
      <c r="F140" s="478">
        <v>0</v>
      </c>
      <c r="G140" s="891" t="str">
        <f t="shared" si="0"/>
        <v/>
      </c>
      <c r="H140" s="892"/>
      <c r="I140" s="483">
        <f t="shared" si="1"/>
        <v>0</v>
      </c>
    </row>
    <row r="141" spans="1:9" ht="15" customHeight="1" x14ac:dyDescent="0.15">
      <c r="C141" s="888" t="s">
        <v>866</v>
      </c>
      <c r="D141" s="895"/>
      <c r="E141" s="896"/>
      <c r="F141" s="478">
        <v>0</v>
      </c>
      <c r="G141" s="891" t="str">
        <f t="shared" si="0"/>
        <v/>
      </c>
      <c r="H141" s="892"/>
      <c r="I141" s="483">
        <f t="shared" si="1"/>
        <v>0</v>
      </c>
    </row>
    <row r="142" spans="1:9" ht="15" customHeight="1" x14ac:dyDescent="0.15">
      <c r="C142" s="888" t="s">
        <v>867</v>
      </c>
      <c r="D142" s="895"/>
      <c r="E142" s="896"/>
      <c r="F142" s="478">
        <v>0</v>
      </c>
      <c r="G142" s="891" t="str">
        <f t="shared" si="0"/>
        <v/>
      </c>
      <c r="H142" s="892"/>
      <c r="I142" s="483">
        <f t="shared" si="1"/>
        <v>0</v>
      </c>
    </row>
    <row r="143" spans="1:9" ht="15" customHeight="1" x14ac:dyDescent="0.15">
      <c r="C143" s="888" t="s">
        <v>868</v>
      </c>
      <c r="D143" s="895"/>
      <c r="E143" s="896"/>
      <c r="F143" s="478">
        <v>0</v>
      </c>
      <c r="G143" s="891" t="str">
        <f t="shared" si="0"/>
        <v/>
      </c>
      <c r="H143" s="892"/>
      <c r="I143" s="483">
        <f t="shared" si="1"/>
        <v>0</v>
      </c>
    </row>
    <row r="144" spans="1:9" ht="15" customHeight="1" x14ac:dyDescent="0.15">
      <c r="C144" s="888" t="s">
        <v>869</v>
      </c>
      <c r="D144" s="895"/>
      <c r="E144" s="896"/>
      <c r="F144" s="478">
        <v>0</v>
      </c>
      <c r="G144" s="891" t="str">
        <f t="shared" si="0"/>
        <v/>
      </c>
      <c r="H144" s="892"/>
      <c r="I144" s="483">
        <f t="shared" si="1"/>
        <v>0</v>
      </c>
    </row>
    <row r="145" spans="1:9" ht="15" customHeight="1" x14ac:dyDescent="0.15">
      <c r="C145" s="888" t="s">
        <v>870</v>
      </c>
      <c r="D145" s="895"/>
      <c r="E145" s="896"/>
      <c r="F145" s="478">
        <v>0</v>
      </c>
      <c r="G145" s="891" t="str">
        <f t="shared" si="0"/>
        <v/>
      </c>
      <c r="H145" s="892"/>
      <c r="I145" s="483">
        <f t="shared" si="1"/>
        <v>0</v>
      </c>
    </row>
    <row r="146" spans="1:9" ht="15" customHeight="1" x14ac:dyDescent="0.15">
      <c r="C146" s="888" t="s">
        <v>871</v>
      </c>
      <c r="D146" s="895"/>
      <c r="E146" s="896"/>
      <c r="F146" s="478">
        <v>0</v>
      </c>
      <c r="G146" s="891" t="str">
        <f t="shared" si="0"/>
        <v/>
      </c>
      <c r="H146" s="892"/>
      <c r="I146" s="483">
        <f t="shared" si="1"/>
        <v>0</v>
      </c>
    </row>
    <row r="147" spans="1:9" ht="15" customHeight="1" x14ac:dyDescent="0.15">
      <c r="C147" s="888" t="s">
        <v>872</v>
      </c>
      <c r="D147" s="895"/>
      <c r="E147" s="896"/>
      <c r="F147" s="478">
        <v>0</v>
      </c>
      <c r="G147" s="891" t="str">
        <f t="shared" si="0"/>
        <v/>
      </c>
      <c r="H147" s="892"/>
      <c r="I147" s="483">
        <f t="shared" si="1"/>
        <v>0</v>
      </c>
    </row>
    <row r="148" spans="1:9" ht="15" customHeight="1" x14ac:dyDescent="0.15">
      <c r="B148" s="469"/>
      <c r="C148" s="469"/>
      <c r="D148" s="469"/>
      <c r="E148" s="469"/>
      <c r="F148" s="988">
        <f>SUM(F138:F147)</f>
        <v>0</v>
      </c>
      <c r="G148" s="893"/>
      <c r="H148" s="894"/>
      <c r="I148" s="414"/>
    </row>
    <row r="149" spans="1:9" ht="36" customHeight="1" x14ac:dyDescent="0.15">
      <c r="A149" s="546" t="s">
        <v>873</v>
      </c>
      <c r="B149" s="1611" t="s">
        <v>1104</v>
      </c>
      <c r="C149" s="1611"/>
      <c r="D149" s="1611"/>
      <c r="E149" s="1611"/>
      <c r="F149" s="469"/>
      <c r="G149" s="886" t="s">
        <v>862</v>
      </c>
      <c r="H149" s="685"/>
      <c r="I149" s="414"/>
    </row>
    <row r="150" spans="1:9" ht="15" customHeight="1" x14ac:dyDescent="0.15">
      <c r="B150" s="469"/>
      <c r="C150" s="1618" t="s">
        <v>860</v>
      </c>
      <c r="D150" s="1618"/>
      <c r="E150" s="1618"/>
      <c r="F150" s="476" t="s">
        <v>909</v>
      </c>
      <c r="G150" s="643"/>
      <c r="H150" s="887"/>
      <c r="I150" s="414"/>
    </row>
    <row r="151" spans="1:9" ht="15" customHeight="1" x14ac:dyDescent="0.15">
      <c r="C151" s="888" t="s">
        <v>874</v>
      </c>
      <c r="D151" s="889"/>
      <c r="E151" s="890"/>
      <c r="F151" s="478">
        <v>0</v>
      </c>
      <c r="G151" s="891" t="str">
        <f t="shared" ref="G151:G159" si="2">IF(F151="","RISPOSTA OBBLIGATORIA","")</f>
        <v/>
      </c>
      <c r="H151" s="892"/>
      <c r="I151" s="483">
        <f>F151</f>
        <v>0</v>
      </c>
    </row>
    <row r="152" spans="1:9" ht="15" customHeight="1" x14ac:dyDescent="0.15">
      <c r="C152" s="888" t="s">
        <v>875</v>
      </c>
      <c r="D152" s="895"/>
      <c r="E152" s="896"/>
      <c r="F152" s="478">
        <v>0</v>
      </c>
      <c r="G152" s="891" t="str">
        <f t="shared" si="2"/>
        <v/>
      </c>
      <c r="H152" s="892"/>
      <c r="I152" s="483">
        <f t="shared" ref="I152:I159" si="3">F152</f>
        <v>0</v>
      </c>
    </row>
    <row r="153" spans="1:9" ht="15" customHeight="1" x14ac:dyDescent="0.15">
      <c r="C153" s="888" t="s">
        <v>876</v>
      </c>
      <c r="D153" s="895"/>
      <c r="E153" s="896"/>
      <c r="F153" s="478">
        <v>0</v>
      </c>
      <c r="G153" s="891" t="str">
        <f t="shared" si="2"/>
        <v/>
      </c>
      <c r="H153" s="892"/>
      <c r="I153" s="483">
        <f t="shared" si="3"/>
        <v>0</v>
      </c>
    </row>
    <row r="154" spans="1:9" ht="15" customHeight="1" x14ac:dyDescent="0.15">
      <c r="C154" s="888" t="s">
        <v>877</v>
      </c>
      <c r="D154" s="895"/>
      <c r="E154" s="896"/>
      <c r="F154" s="478">
        <v>0</v>
      </c>
      <c r="G154" s="891" t="str">
        <f t="shared" si="2"/>
        <v/>
      </c>
      <c r="H154" s="892"/>
      <c r="I154" s="483">
        <f t="shared" si="3"/>
        <v>0</v>
      </c>
    </row>
    <row r="155" spans="1:9" ht="15" customHeight="1" x14ac:dyDescent="0.15">
      <c r="C155" s="888" t="s">
        <v>878</v>
      </c>
      <c r="D155" s="895"/>
      <c r="E155" s="896"/>
      <c r="F155" s="478">
        <v>0</v>
      </c>
      <c r="G155" s="891" t="str">
        <f t="shared" si="2"/>
        <v/>
      </c>
      <c r="H155" s="892"/>
      <c r="I155" s="483">
        <f t="shared" si="3"/>
        <v>0</v>
      </c>
    </row>
    <row r="156" spans="1:9" ht="15" customHeight="1" x14ac:dyDescent="0.15">
      <c r="C156" s="888" t="s">
        <v>879</v>
      </c>
      <c r="D156" s="895"/>
      <c r="E156" s="896"/>
      <c r="F156" s="478">
        <v>0</v>
      </c>
      <c r="G156" s="891" t="str">
        <f t="shared" si="2"/>
        <v/>
      </c>
      <c r="H156" s="892"/>
      <c r="I156" s="483">
        <f t="shared" si="3"/>
        <v>0</v>
      </c>
    </row>
    <row r="157" spans="1:9" ht="15" customHeight="1" x14ac:dyDescent="0.15">
      <c r="C157" s="888" t="s">
        <v>880</v>
      </c>
      <c r="D157" s="895"/>
      <c r="E157" s="896"/>
      <c r="F157" s="478">
        <v>0</v>
      </c>
      <c r="G157" s="891" t="str">
        <f t="shared" si="2"/>
        <v/>
      </c>
      <c r="H157" s="892"/>
      <c r="I157" s="483">
        <f t="shared" si="3"/>
        <v>0</v>
      </c>
    </row>
    <row r="158" spans="1:9" ht="15" customHeight="1" x14ac:dyDescent="0.15">
      <c r="C158" s="888" t="s">
        <v>881</v>
      </c>
      <c r="D158" s="895"/>
      <c r="E158" s="896"/>
      <c r="F158" s="478">
        <v>0</v>
      </c>
      <c r="G158" s="891" t="str">
        <f t="shared" si="2"/>
        <v/>
      </c>
      <c r="H158" s="892"/>
      <c r="I158" s="483">
        <f t="shared" si="3"/>
        <v>0</v>
      </c>
    </row>
    <row r="159" spans="1:9" ht="15" customHeight="1" x14ac:dyDescent="0.15">
      <c r="C159" s="888" t="s">
        <v>882</v>
      </c>
      <c r="D159" s="895"/>
      <c r="E159" s="896"/>
      <c r="F159" s="478">
        <v>0</v>
      </c>
      <c r="G159" s="891" t="str">
        <f t="shared" si="2"/>
        <v/>
      </c>
      <c r="H159" s="892"/>
      <c r="I159" s="483">
        <f t="shared" si="3"/>
        <v>0</v>
      </c>
    </row>
    <row r="160" spans="1:9" ht="15" customHeight="1" x14ac:dyDescent="0.15">
      <c r="B160" s="469"/>
      <c r="C160" s="469"/>
      <c r="D160" s="469"/>
      <c r="E160" s="469"/>
      <c r="F160" s="469"/>
      <c r="G160" s="469"/>
      <c r="H160" s="685"/>
      <c r="I160" s="414"/>
    </row>
    <row r="161" spans="1:10" ht="15" customHeight="1" x14ac:dyDescent="0.15">
      <c r="A161" s="546" t="s">
        <v>883</v>
      </c>
      <c r="B161" s="1611" t="s">
        <v>863</v>
      </c>
      <c r="C161" s="1611"/>
      <c r="D161" s="1611"/>
      <c r="E161" s="1611"/>
      <c r="F161" s="476" t="s">
        <v>272</v>
      </c>
      <c r="G161" s="476" t="s">
        <v>273</v>
      </c>
      <c r="H161" s="685"/>
    </row>
    <row r="162" spans="1:10" ht="21" customHeight="1" x14ac:dyDescent="0.15">
      <c r="B162" s="469"/>
      <c r="C162" s="1610" t="s">
        <v>884</v>
      </c>
      <c r="D162" s="1610"/>
      <c r="E162" s="1610"/>
      <c r="F162" s="451"/>
      <c r="G162" s="451"/>
      <c r="H162" s="897" t="str">
        <f>IF(I162=0,"RISPOSTA OBBLIGATORIA","")</f>
        <v>RISPOSTA OBBLIGATORIA</v>
      </c>
      <c r="I162" s="508">
        <v>0</v>
      </c>
      <c r="J162" s="505" t="str">
        <f>IF(I162=1,"VERO",IF(I162=2,"FALSO",""))</f>
        <v/>
      </c>
    </row>
    <row r="163" spans="1:10" ht="21" customHeight="1" x14ac:dyDescent="0.15">
      <c r="B163" s="469"/>
      <c r="C163" s="1610" t="s">
        <v>885</v>
      </c>
      <c r="D163" s="1610"/>
      <c r="E163" s="1610"/>
      <c r="F163" s="451"/>
      <c r="G163" s="451"/>
      <c r="H163" s="897" t="str">
        <f>IF(I163=0,"RISPOSTA OBBLIGATORIA","")</f>
        <v>RISPOSTA OBBLIGATORIA</v>
      </c>
      <c r="I163" s="508">
        <v>0</v>
      </c>
      <c r="J163" s="505" t="str">
        <f>IF(I163=1,"VERO",IF(I163=2,"FALSO",""))</f>
        <v/>
      </c>
    </row>
    <row r="164" spans="1:10" ht="21" customHeight="1" x14ac:dyDescent="0.15">
      <c r="B164" s="469"/>
      <c r="C164" s="1610" t="s">
        <v>886</v>
      </c>
      <c r="D164" s="1610"/>
      <c r="E164" s="1610"/>
      <c r="F164" s="451"/>
      <c r="G164" s="451"/>
      <c r="H164" s="897" t="str">
        <f>IF(I164=0,"RISPOSTA OBBLIGATORIA","")</f>
        <v>RISPOSTA OBBLIGATORIA</v>
      </c>
      <c r="I164" s="508">
        <v>0</v>
      </c>
      <c r="J164" s="505" t="str">
        <f>IF(I164=1,"VERO",IF(I164=2,"FALSO",""))</f>
        <v/>
      </c>
    </row>
    <row r="165" spans="1:10" ht="21" customHeight="1" x14ac:dyDescent="0.15">
      <c r="B165" s="469"/>
      <c r="C165" s="1610" t="s">
        <v>887</v>
      </c>
      <c r="D165" s="1610"/>
      <c r="E165" s="1610"/>
      <c r="F165" s="451"/>
      <c r="G165" s="451"/>
      <c r="H165" s="897" t="str">
        <f>IF(I165=0,"RISPOSTA OBBLIGATORIA","")</f>
        <v>RISPOSTA OBBLIGATORIA</v>
      </c>
      <c r="I165" s="508">
        <v>0</v>
      </c>
      <c r="J165" s="505" t="str">
        <f>IF(I165=1,"VERO",IF(I165=2,"FALSO",""))</f>
        <v/>
      </c>
    </row>
    <row r="166" spans="1:10" ht="21" customHeight="1" x14ac:dyDescent="0.15">
      <c r="B166" s="469"/>
      <c r="C166" s="1610" t="s">
        <v>888</v>
      </c>
      <c r="D166" s="1610"/>
      <c r="E166" s="1610"/>
      <c r="F166" s="451"/>
      <c r="G166" s="451"/>
      <c r="H166" s="897" t="str">
        <f>IF(I166=0,"RISPOSTA OBBLIGATORIA","")</f>
        <v>RISPOSTA OBBLIGATORIA</v>
      </c>
      <c r="I166" s="508">
        <v>0</v>
      </c>
      <c r="J166" s="505" t="str">
        <f>IF(I166=1,"VERO",IF(I166=2,"FALSO",""))</f>
        <v/>
      </c>
    </row>
    <row r="167" spans="1:10" ht="15" customHeight="1" x14ac:dyDescent="0.15">
      <c r="B167" s="469"/>
      <c r="C167" s="469"/>
      <c r="D167" s="469"/>
      <c r="E167" s="469"/>
      <c r="F167" s="469"/>
      <c r="G167" s="469"/>
      <c r="H167" s="685"/>
      <c r="I167" s="414"/>
    </row>
    <row r="168" spans="1:10" ht="15" customHeight="1" x14ac:dyDescent="0.15">
      <c r="A168" s="505"/>
      <c r="B168" s="505"/>
      <c r="C168" s="505"/>
      <c r="D168" s="505"/>
      <c r="E168" s="505"/>
      <c r="F168" s="476" t="s">
        <v>410</v>
      </c>
      <c r="G168" s="469"/>
      <c r="H168" s="685"/>
      <c r="I168" s="475"/>
    </row>
    <row r="169" spans="1:10" ht="35.85" customHeight="1" x14ac:dyDescent="0.15">
      <c r="A169" s="978" t="s">
        <v>1081</v>
      </c>
      <c r="B169" s="1611" t="s">
        <v>1082</v>
      </c>
      <c r="C169" s="1611"/>
      <c r="D169" s="1611"/>
      <c r="E169" s="1612"/>
      <c r="F169" s="478">
        <v>0</v>
      </c>
      <c r="G169" s="469"/>
      <c r="H169" s="685"/>
      <c r="I169" s="311">
        <f>F169</f>
        <v>0</v>
      </c>
    </row>
    <row r="170" spans="1:10" ht="15" customHeight="1" x14ac:dyDescent="0.15">
      <c r="A170" s="584"/>
      <c r="B170" s="469"/>
      <c r="C170" s="469"/>
      <c r="D170" s="469"/>
      <c r="E170" s="469"/>
      <c r="F170" s="469"/>
      <c r="G170" s="469"/>
      <c r="H170" s="685"/>
      <c r="I170" s="475"/>
    </row>
    <row r="171" spans="1:10" ht="15" customHeight="1" x14ac:dyDescent="0.15">
      <c r="A171" s="964"/>
      <c r="B171" s="505"/>
      <c r="C171" s="505"/>
      <c r="D171" s="505"/>
      <c r="E171" s="505"/>
      <c r="F171" s="476" t="s">
        <v>1083</v>
      </c>
      <c r="G171" s="476" t="s">
        <v>1084</v>
      </c>
      <c r="H171" s="685"/>
      <c r="I171" s="475"/>
    </row>
    <row r="172" spans="1:10" ht="36.6" customHeight="1" x14ac:dyDescent="0.15">
      <c r="A172" s="978" t="s">
        <v>1085</v>
      </c>
      <c r="B172" s="1611" t="s">
        <v>1086</v>
      </c>
      <c r="C172" s="1611"/>
      <c r="D172" s="1611"/>
      <c r="E172" s="1611"/>
      <c r="F172" s="451"/>
      <c r="G172" s="451"/>
      <c r="H172" s="975" t="str">
        <f>IF(I172=0,"RISPOSTA OBBLIGATORIA","")</f>
        <v>RISPOSTA OBBLIGATORIA</v>
      </c>
      <c r="I172" s="475">
        <v>0</v>
      </c>
      <c r="J172" s="505" t="str">
        <f>IF(I172=1,"VERO",IF(I172=2,"FALSO",""))</f>
        <v/>
      </c>
    </row>
    <row r="173" spans="1:10" ht="15" customHeight="1" x14ac:dyDescent="0.15">
      <c r="B173" s="469"/>
      <c r="C173" s="469"/>
      <c r="D173" s="469"/>
      <c r="E173" s="469"/>
      <c r="F173" s="469"/>
      <c r="G173" s="469"/>
      <c r="H173" s="685"/>
      <c r="I173" s="414"/>
    </row>
    <row r="174" spans="1:10" ht="27.75" customHeight="1" x14ac:dyDescent="0.15">
      <c r="A174" s="546" t="s">
        <v>1087</v>
      </c>
      <c r="B174" s="1611" t="s">
        <v>1088</v>
      </c>
      <c r="C174" s="1611"/>
      <c r="D174" s="1611"/>
      <c r="E174" s="1611"/>
      <c r="F174" s="505"/>
      <c r="G174" s="469"/>
      <c r="H174" s="685"/>
      <c r="I174" s="414"/>
    </row>
    <row r="175" spans="1:10" ht="15" customHeight="1" x14ac:dyDescent="0.15">
      <c r="B175" s="956"/>
      <c r="C175" s="956"/>
      <c r="D175" s="956"/>
      <c r="E175" s="956"/>
      <c r="F175" s="476" t="s">
        <v>410</v>
      </c>
      <c r="G175" s="469"/>
      <c r="H175" s="685"/>
      <c r="I175" s="414"/>
    </row>
    <row r="176" spans="1:10" ht="20.85" customHeight="1" x14ac:dyDescent="0.15">
      <c r="B176" s="505"/>
      <c r="C176" s="1610" t="s">
        <v>1089</v>
      </c>
      <c r="D176" s="1610"/>
      <c r="E176" s="1610"/>
      <c r="F176" s="478">
        <v>0</v>
      </c>
      <c r="G176" s="469"/>
      <c r="H176" s="685"/>
      <c r="I176" s="483">
        <f>F176</f>
        <v>0</v>
      </c>
    </row>
    <row r="177" spans="1:9" ht="20.85" customHeight="1" x14ac:dyDescent="0.15">
      <c r="B177" s="505"/>
      <c r="C177" s="1610" t="s">
        <v>1212</v>
      </c>
      <c r="D177" s="1610"/>
      <c r="E177" s="1610"/>
      <c r="F177" s="478">
        <v>0</v>
      </c>
      <c r="G177" s="469"/>
      <c r="H177" s="685"/>
      <c r="I177" s="483">
        <f>F177</f>
        <v>0</v>
      </c>
    </row>
    <row r="178" spans="1:9" ht="20.85" customHeight="1" x14ac:dyDescent="0.15">
      <c r="B178" s="505"/>
      <c r="C178" s="1610" t="s">
        <v>1213</v>
      </c>
      <c r="D178" s="1610"/>
      <c r="E178" s="1610"/>
      <c r="F178" s="478">
        <v>0</v>
      </c>
      <c r="G178" s="469"/>
      <c r="H178" s="685"/>
      <c r="I178" s="483">
        <f>F178</f>
        <v>0</v>
      </c>
    </row>
    <row r="179" spans="1:9" ht="15" customHeight="1" x14ac:dyDescent="0.15">
      <c r="B179" s="469"/>
      <c r="C179" s="469"/>
      <c r="D179" s="469"/>
      <c r="E179" s="469"/>
      <c r="F179" s="469"/>
      <c r="G179" s="469"/>
      <c r="H179" s="685"/>
      <c r="I179" s="414"/>
    </row>
    <row r="180" spans="1:9" ht="27.75" customHeight="1" x14ac:dyDescent="0.15">
      <c r="A180" s="546" t="s">
        <v>1090</v>
      </c>
      <c r="B180" s="1611" t="s">
        <v>1091</v>
      </c>
      <c r="C180" s="1611"/>
      <c r="D180" s="1611"/>
      <c r="E180" s="1611"/>
      <c r="F180" s="1611"/>
      <c r="G180" s="469"/>
      <c r="H180" s="685"/>
      <c r="I180" s="414"/>
    </row>
    <row r="181" spans="1:9" ht="15" customHeight="1" x14ac:dyDescent="0.15">
      <c r="B181" s="505"/>
      <c r="C181" s="505"/>
      <c r="D181" s="505"/>
      <c r="E181" s="469"/>
      <c r="F181" s="476" t="s">
        <v>410</v>
      </c>
      <c r="G181" s="469"/>
      <c r="H181" s="685"/>
      <c r="I181" s="414"/>
    </row>
    <row r="182" spans="1:9" ht="20.85" customHeight="1" x14ac:dyDescent="0.15">
      <c r="B182" s="505"/>
      <c r="C182" s="1610" t="s">
        <v>1092</v>
      </c>
      <c r="D182" s="1610"/>
      <c r="E182" s="1610"/>
      <c r="F182" s="478">
        <v>0</v>
      </c>
      <c r="G182" s="469"/>
      <c r="H182" s="685"/>
      <c r="I182" s="483">
        <f>F182</f>
        <v>0</v>
      </c>
    </row>
    <row r="183" spans="1:9" ht="20.85" customHeight="1" x14ac:dyDescent="0.15">
      <c r="B183" s="505"/>
      <c r="C183" s="1610" t="s">
        <v>1214</v>
      </c>
      <c r="D183" s="1610"/>
      <c r="E183" s="1610"/>
      <c r="F183" s="478">
        <v>0</v>
      </c>
      <c r="G183" s="469"/>
      <c r="H183" s="685"/>
      <c r="I183" s="483">
        <f>F183</f>
        <v>0</v>
      </c>
    </row>
    <row r="184" spans="1:9" ht="20.85" customHeight="1" x14ac:dyDescent="0.15">
      <c r="B184" s="469"/>
      <c r="C184" s="1610" t="s">
        <v>1216</v>
      </c>
      <c r="D184" s="1610"/>
      <c r="E184" s="1610"/>
      <c r="F184" s="478">
        <v>0</v>
      </c>
      <c r="G184" s="469"/>
      <c r="H184" s="685"/>
      <c r="I184" s="483">
        <f>F184</f>
        <v>0</v>
      </c>
    </row>
    <row r="185" spans="1:9" ht="15" customHeight="1" x14ac:dyDescent="0.15">
      <c r="B185" s="469"/>
      <c r="C185" s="505"/>
      <c r="D185" s="505"/>
      <c r="E185" s="505"/>
      <c r="F185" s="469"/>
      <c r="G185" s="469"/>
      <c r="H185" s="685"/>
      <c r="I185" s="414"/>
    </row>
    <row r="186" spans="1:9" ht="27.75" customHeight="1" x14ac:dyDescent="0.15">
      <c r="A186" s="546" t="s">
        <v>1093</v>
      </c>
      <c r="B186" s="1611" t="s">
        <v>1094</v>
      </c>
      <c r="C186" s="1611"/>
      <c r="D186" s="1611"/>
      <c r="E186" s="1611"/>
      <c r="F186" s="469"/>
      <c r="G186" s="469"/>
      <c r="H186" s="685"/>
      <c r="I186" s="414"/>
    </row>
    <row r="187" spans="1:9" ht="15" customHeight="1" x14ac:dyDescent="0.15">
      <c r="B187" s="505"/>
      <c r="C187" s="505"/>
      <c r="D187" s="505"/>
      <c r="E187" s="505"/>
      <c r="F187" s="476" t="s">
        <v>410</v>
      </c>
      <c r="G187" s="469"/>
      <c r="H187" s="685"/>
      <c r="I187" s="414"/>
    </row>
    <row r="188" spans="1:9" ht="20.85" customHeight="1" x14ac:dyDescent="0.15">
      <c r="B188" s="505"/>
      <c r="C188" s="1610" t="s">
        <v>1215</v>
      </c>
      <c r="D188" s="1653"/>
      <c r="E188" s="1654"/>
      <c r="F188" s="478">
        <v>0</v>
      </c>
      <c r="G188" s="469"/>
      <c r="H188" s="685"/>
      <c r="I188" s="483">
        <f>F188</f>
        <v>0</v>
      </c>
    </row>
    <row r="189" spans="1:9" ht="20.85" customHeight="1" x14ac:dyDescent="0.15">
      <c r="B189" s="505"/>
      <c r="C189" s="1610" t="s">
        <v>1217</v>
      </c>
      <c r="D189" s="1610"/>
      <c r="E189" s="1610"/>
      <c r="F189" s="478">
        <v>0</v>
      </c>
      <c r="G189" s="469"/>
      <c r="H189" s="685"/>
      <c r="I189" s="483">
        <f>F189</f>
        <v>0</v>
      </c>
    </row>
    <row r="190" spans="1:9" ht="20.85" customHeight="1" x14ac:dyDescent="0.15">
      <c r="B190" s="1617" t="s">
        <v>1095</v>
      </c>
      <c r="C190" s="1617"/>
      <c r="D190" s="1617"/>
      <c r="E190" s="505"/>
      <c r="F190" s="505"/>
      <c r="G190" s="505"/>
      <c r="H190" s="685"/>
      <c r="I190" s="414"/>
    </row>
    <row r="191" spans="1:9" ht="20.85" customHeight="1" x14ac:dyDescent="0.15">
      <c r="B191" s="505"/>
      <c r="C191" s="1610" t="s">
        <v>1096</v>
      </c>
      <c r="D191" s="1610"/>
      <c r="E191" s="1610"/>
      <c r="F191" s="478">
        <v>0</v>
      </c>
      <c r="G191" s="469"/>
      <c r="H191" s="161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10" t="s">
        <v>1097</v>
      </c>
      <c r="D192" s="1610"/>
      <c r="E192" s="1610"/>
      <c r="F192" s="478">
        <v>0</v>
      </c>
      <c r="G192" s="469"/>
      <c r="H192" s="1616"/>
      <c r="I192" s="483">
        <f>F192</f>
        <v>0</v>
      </c>
    </row>
    <row r="193" spans="1:10" ht="20.85" customHeight="1" x14ac:dyDescent="0.15">
      <c r="B193" s="469"/>
      <c r="C193" s="1610" t="s">
        <v>1098</v>
      </c>
      <c r="D193" s="1610"/>
      <c r="E193" s="1610"/>
      <c r="F193" s="478">
        <v>0</v>
      </c>
      <c r="G193" s="469"/>
      <c r="H193" s="1616"/>
      <c r="I193" s="483">
        <f>F193</f>
        <v>0</v>
      </c>
    </row>
    <row r="194" spans="1:10" ht="15" customHeight="1" x14ac:dyDescent="0.15">
      <c r="B194" s="469"/>
      <c r="C194" s="469"/>
      <c r="D194" s="469"/>
      <c r="E194" s="469"/>
      <c r="F194" s="469"/>
      <c r="G194" s="469"/>
      <c r="H194" s="685"/>
      <c r="I194" s="414"/>
    </row>
    <row r="195" spans="1:10" ht="15" customHeight="1" x14ac:dyDescent="0.15">
      <c r="B195" s="469"/>
      <c r="C195" s="469"/>
      <c r="D195" s="469"/>
      <c r="E195" s="469"/>
      <c r="F195" s="476" t="s">
        <v>410</v>
      </c>
      <c r="G195" s="469"/>
      <c r="H195" s="685"/>
      <c r="I195" s="414"/>
    </row>
    <row r="196" spans="1:10" ht="44.85" customHeight="1" x14ac:dyDescent="0.15">
      <c r="A196" s="546" t="s">
        <v>1099</v>
      </c>
      <c r="B196" s="1611" t="s">
        <v>1100</v>
      </c>
      <c r="C196" s="1611"/>
      <c r="D196" s="1611"/>
      <c r="E196" s="1611"/>
      <c r="F196" s="478">
        <v>0</v>
      </c>
      <c r="G196" s="469"/>
      <c r="H196" s="987"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5"/>
      <c r="I197" s="414"/>
    </row>
    <row r="198" spans="1:10" ht="45" customHeight="1" x14ac:dyDescent="0.15">
      <c r="A198" s="546" t="s">
        <v>1101</v>
      </c>
      <c r="B198" s="1611" t="s">
        <v>1102</v>
      </c>
      <c r="C198" s="1611"/>
      <c r="D198" s="1611"/>
      <c r="E198" s="1611"/>
      <c r="F198" s="478">
        <v>0</v>
      </c>
      <c r="G198" s="469"/>
      <c r="H198" s="987"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5"/>
      <c r="I199" s="414"/>
    </row>
    <row r="200" spans="1:10" ht="15" customHeight="1" x14ac:dyDescent="0.15">
      <c r="B200" s="469"/>
      <c r="C200" s="469"/>
      <c r="D200" s="469"/>
      <c r="E200" s="469"/>
      <c r="F200" s="469"/>
      <c r="G200" s="469"/>
      <c r="H200" s="685"/>
      <c r="I200" s="414"/>
    </row>
    <row r="201" spans="1:10" ht="15" customHeight="1" x14ac:dyDescent="0.15">
      <c r="B201" s="1645" t="s">
        <v>412</v>
      </c>
      <c r="C201" s="1643"/>
      <c r="D201" s="1644"/>
      <c r="E201" s="478"/>
      <c r="F201" s="1601" t="str">
        <f>IF(E201:E250=0,"RISPOSTA OBBLIGATORIA","")</f>
        <v>RISPOSTA OBBLIGATORIA</v>
      </c>
      <c r="G201" s="1647"/>
      <c r="H201" s="1648"/>
      <c r="I201" s="475"/>
    </row>
    <row r="202" spans="1:10" ht="15" customHeight="1" x14ac:dyDescent="0.15">
      <c r="B202" s="1643"/>
      <c r="C202" s="1643"/>
      <c r="D202" s="1644"/>
      <c r="E202" s="486"/>
      <c r="F202" s="1649"/>
      <c r="G202" s="1650"/>
      <c r="H202" s="1651"/>
      <c r="I202" s="414"/>
    </row>
    <row r="203" spans="1:10" ht="15" customHeight="1" x14ac:dyDescent="0.15">
      <c r="A203" s="480"/>
      <c r="B203" s="1643"/>
      <c r="C203" s="1643"/>
      <c r="D203" s="1644"/>
      <c r="E203" s="486"/>
      <c r="F203" s="1649"/>
      <c r="G203" s="1650"/>
      <c r="H203" s="1651"/>
      <c r="I203" s="414"/>
    </row>
    <row r="204" spans="1:10" ht="15" customHeight="1" x14ac:dyDescent="0.15">
      <c r="A204" s="480"/>
      <c r="B204" s="1643"/>
      <c r="C204" s="1643"/>
      <c r="D204" s="1644"/>
      <c r="E204" s="486"/>
      <c r="F204" s="1649"/>
      <c r="G204" s="1650"/>
      <c r="H204" s="1651"/>
      <c r="I204" s="414"/>
    </row>
    <row r="205" spans="1:10" ht="15" customHeight="1" x14ac:dyDescent="0.15">
      <c r="A205" s="480"/>
      <c r="B205" s="1643"/>
      <c r="C205" s="1643"/>
      <c r="D205" s="1644"/>
      <c r="E205" s="486"/>
      <c r="F205" s="1649"/>
      <c r="G205" s="1650"/>
      <c r="H205" s="1651"/>
      <c r="I205" s="414"/>
    </row>
    <row r="206" spans="1:10" ht="15" customHeight="1" x14ac:dyDescent="0.15">
      <c r="A206" s="480"/>
      <c r="B206" s="1643"/>
      <c r="C206" s="1643"/>
      <c r="D206" s="1644"/>
      <c r="E206" s="486"/>
      <c r="F206" s="1649"/>
      <c r="G206" s="1650"/>
      <c r="H206" s="1651"/>
      <c r="I206" s="414"/>
    </row>
    <row r="207" spans="1:10" ht="15" customHeight="1" x14ac:dyDescent="0.15">
      <c r="A207" s="480"/>
      <c r="B207" s="1643"/>
      <c r="C207" s="1643"/>
      <c r="D207" s="1644"/>
      <c r="E207" s="486"/>
      <c r="F207" s="1649"/>
      <c r="G207" s="1650"/>
      <c r="H207" s="1651"/>
      <c r="I207" s="414"/>
    </row>
    <row r="208" spans="1:10" s="506" customFormat="1" ht="15" customHeight="1" x14ac:dyDescent="0.15">
      <c r="A208" s="480"/>
      <c r="B208" s="1643"/>
      <c r="C208" s="1643"/>
      <c r="D208" s="1644"/>
      <c r="E208" s="486"/>
      <c r="F208" s="1649"/>
      <c r="G208" s="1650"/>
      <c r="H208" s="1651"/>
      <c r="I208" s="484"/>
      <c r="J208" s="505"/>
    </row>
    <row r="209" spans="1:9" ht="15" customHeight="1" x14ac:dyDescent="0.15">
      <c r="A209" s="480"/>
      <c r="B209" s="1643"/>
      <c r="C209" s="1643"/>
      <c r="D209" s="1644"/>
      <c r="E209" s="486"/>
      <c r="F209" s="1649"/>
      <c r="G209" s="1650"/>
      <c r="H209" s="1651"/>
      <c r="I209" s="414"/>
    </row>
    <row r="210" spans="1:9" ht="15" customHeight="1" x14ac:dyDescent="0.15">
      <c r="A210" s="480"/>
      <c r="B210" s="1643"/>
      <c r="C210" s="1643"/>
      <c r="D210" s="1644"/>
      <c r="E210" s="486"/>
      <c r="F210" s="1649"/>
      <c r="G210" s="1650"/>
      <c r="H210" s="1651"/>
      <c r="I210" s="414"/>
    </row>
    <row r="211" spans="1:9" ht="15" customHeight="1" x14ac:dyDescent="0.15">
      <c r="B211" s="1641"/>
      <c r="C211" s="1641"/>
      <c r="D211" s="1646"/>
      <c r="E211" s="486"/>
      <c r="F211" s="1652"/>
      <c r="G211" s="1641"/>
      <c r="H211" s="1646"/>
      <c r="I211" s="475"/>
    </row>
    <row r="212" spans="1:9" ht="15" customHeight="1" x14ac:dyDescent="0.15">
      <c r="B212" s="1641"/>
      <c r="C212" s="1641"/>
      <c r="D212" s="1646"/>
      <c r="E212" s="486"/>
      <c r="F212" s="1652"/>
      <c r="G212" s="1641"/>
      <c r="H212" s="1646"/>
      <c r="I212" s="475"/>
    </row>
    <row r="213" spans="1:9" ht="15" customHeight="1" x14ac:dyDescent="0.15">
      <c r="B213" s="1641"/>
      <c r="C213" s="1641"/>
      <c r="D213" s="1646"/>
      <c r="E213" s="486"/>
      <c r="F213" s="1652"/>
      <c r="G213" s="1641"/>
      <c r="H213" s="1646"/>
      <c r="I213" s="475"/>
    </row>
    <row r="214" spans="1:9" ht="15" customHeight="1" x14ac:dyDescent="0.15">
      <c r="B214" s="1641"/>
      <c r="C214" s="1641"/>
      <c r="D214" s="1646"/>
      <c r="E214" s="486"/>
      <c r="F214" s="1652"/>
      <c r="G214" s="1641"/>
      <c r="H214" s="1646"/>
      <c r="I214" s="475"/>
    </row>
    <row r="215" spans="1:9" ht="15" customHeight="1" x14ac:dyDescent="0.15">
      <c r="B215" s="1641"/>
      <c r="C215" s="1641"/>
      <c r="D215" s="1646"/>
      <c r="E215" s="486"/>
      <c r="F215" s="1652"/>
      <c r="G215" s="1641"/>
      <c r="H215" s="1646"/>
      <c r="I215" s="475"/>
    </row>
    <row r="216" spans="1:9" ht="15" customHeight="1" x14ac:dyDescent="0.15">
      <c r="B216" s="1641"/>
      <c r="C216" s="1641"/>
      <c r="D216" s="1646"/>
      <c r="E216" s="486"/>
      <c r="F216" s="1652"/>
      <c r="G216" s="1641"/>
      <c r="H216" s="1646"/>
      <c r="I216" s="475"/>
    </row>
    <row r="217" spans="1:9" ht="15" customHeight="1" x14ac:dyDescent="0.15">
      <c r="B217" s="1641"/>
      <c r="C217" s="1641"/>
      <c r="D217" s="1646"/>
      <c r="E217" s="486"/>
      <c r="F217" s="1652"/>
      <c r="G217" s="1641"/>
      <c r="H217" s="1646"/>
      <c r="I217" s="475"/>
    </row>
    <row r="218" spans="1:9" ht="15" customHeight="1" x14ac:dyDescent="0.15">
      <c r="B218" s="1641"/>
      <c r="C218" s="1641"/>
      <c r="D218" s="1646"/>
      <c r="E218" s="486"/>
      <c r="F218" s="1652"/>
      <c r="G218" s="1641"/>
      <c r="H218" s="1646"/>
      <c r="I218" s="475"/>
    </row>
    <row r="219" spans="1:9" ht="15" customHeight="1" x14ac:dyDescent="0.15">
      <c r="B219" s="1641"/>
      <c r="C219" s="1641"/>
      <c r="D219" s="1646"/>
      <c r="E219" s="486"/>
      <c r="F219" s="1652"/>
      <c r="G219" s="1641"/>
      <c r="H219" s="1646"/>
      <c r="I219" s="475"/>
    </row>
    <row r="220" spans="1:9" ht="15" customHeight="1" x14ac:dyDescent="0.15">
      <c r="B220" s="1641"/>
      <c r="C220" s="1641"/>
      <c r="D220" s="1646"/>
      <c r="E220" s="486"/>
      <c r="F220" s="1652"/>
      <c r="G220" s="1641"/>
      <c r="H220" s="1646"/>
      <c r="I220" s="475"/>
    </row>
    <row r="221" spans="1:9" ht="15" customHeight="1" x14ac:dyDescent="0.15">
      <c r="B221" s="1641"/>
      <c r="C221" s="1641"/>
      <c r="D221" s="1646"/>
      <c r="E221" s="486"/>
      <c r="F221" s="1652"/>
      <c r="G221" s="1641"/>
      <c r="H221" s="1646"/>
      <c r="I221" s="475"/>
    </row>
    <row r="222" spans="1:9" ht="15" customHeight="1" x14ac:dyDescent="0.15">
      <c r="B222" s="1641"/>
      <c r="C222" s="1641"/>
      <c r="D222" s="1646"/>
      <c r="E222" s="486"/>
      <c r="F222" s="1652"/>
      <c r="G222" s="1641"/>
      <c r="H222" s="1646"/>
      <c r="I222" s="475"/>
    </row>
    <row r="223" spans="1:9" ht="15" customHeight="1" x14ac:dyDescent="0.15">
      <c r="B223" s="1641"/>
      <c r="C223" s="1641"/>
      <c r="D223" s="1646"/>
      <c r="E223" s="486"/>
      <c r="F223" s="1652"/>
      <c r="G223" s="1641"/>
      <c r="H223" s="1646"/>
      <c r="I223" s="475"/>
    </row>
    <row r="224" spans="1:9" ht="15" customHeight="1" x14ac:dyDescent="0.15">
      <c r="B224" s="1641"/>
      <c r="C224" s="1641"/>
      <c r="D224" s="1646"/>
      <c r="E224" s="486"/>
      <c r="F224" s="1652"/>
      <c r="G224" s="1641"/>
      <c r="H224" s="1646"/>
      <c r="I224" s="475"/>
    </row>
    <row r="225" spans="2:9" ht="15" customHeight="1" x14ac:dyDescent="0.15">
      <c r="B225" s="1641"/>
      <c r="C225" s="1641"/>
      <c r="D225" s="1646"/>
      <c r="E225" s="486"/>
      <c r="F225" s="1652"/>
      <c r="G225" s="1641"/>
      <c r="H225" s="1646"/>
      <c r="I225" s="475"/>
    </row>
    <row r="226" spans="2:9" ht="15" customHeight="1" x14ac:dyDescent="0.15">
      <c r="B226" s="1641"/>
      <c r="C226" s="1641"/>
      <c r="D226" s="1646"/>
      <c r="E226" s="486"/>
      <c r="F226" s="1652"/>
      <c r="G226" s="1641"/>
      <c r="H226" s="1646"/>
      <c r="I226" s="475"/>
    </row>
    <row r="227" spans="2:9" ht="15" customHeight="1" x14ac:dyDescent="0.15">
      <c r="B227" s="1641"/>
      <c r="C227" s="1641"/>
      <c r="D227" s="1646"/>
      <c r="E227" s="486"/>
      <c r="F227" s="1652"/>
      <c r="G227" s="1641"/>
      <c r="H227" s="1646"/>
      <c r="I227" s="475"/>
    </row>
    <row r="228" spans="2:9" ht="15" customHeight="1" x14ac:dyDescent="0.15">
      <c r="B228" s="1641"/>
      <c r="C228" s="1641"/>
      <c r="D228" s="1646"/>
      <c r="E228" s="486"/>
      <c r="F228" s="1652"/>
      <c r="G228" s="1641"/>
      <c r="H228" s="1646"/>
      <c r="I228" s="475"/>
    </row>
    <row r="229" spans="2:9" ht="15" customHeight="1" x14ac:dyDescent="0.15">
      <c r="B229" s="1641"/>
      <c r="C229" s="1641"/>
      <c r="D229" s="1646"/>
      <c r="E229" s="486"/>
      <c r="F229" s="1652"/>
      <c r="G229" s="1641"/>
      <c r="H229" s="1646"/>
      <c r="I229" s="475"/>
    </row>
    <row r="230" spans="2:9" ht="15" customHeight="1" x14ac:dyDescent="0.15">
      <c r="B230" s="1641"/>
      <c r="C230" s="1641"/>
      <c r="D230" s="1646"/>
      <c r="E230" s="486"/>
      <c r="F230" s="1652"/>
      <c r="G230" s="1641"/>
      <c r="H230" s="1646"/>
      <c r="I230" s="475"/>
    </row>
    <row r="231" spans="2:9" ht="15" customHeight="1" x14ac:dyDescent="0.15">
      <c r="B231" s="1641"/>
      <c r="C231" s="1641"/>
      <c r="D231" s="1646"/>
      <c r="E231" s="486"/>
      <c r="F231" s="1652"/>
      <c r="G231" s="1641"/>
      <c r="H231" s="1646"/>
      <c r="I231" s="475"/>
    </row>
    <row r="232" spans="2:9" ht="15" customHeight="1" x14ac:dyDescent="0.15">
      <c r="B232" s="1641"/>
      <c r="C232" s="1641"/>
      <c r="D232" s="1646"/>
      <c r="E232" s="486"/>
      <c r="F232" s="1652"/>
      <c r="G232" s="1641"/>
      <c r="H232" s="1646"/>
      <c r="I232" s="475"/>
    </row>
    <row r="233" spans="2:9" ht="15" customHeight="1" x14ac:dyDescent="0.15">
      <c r="B233" s="1641"/>
      <c r="C233" s="1641"/>
      <c r="D233" s="1646"/>
      <c r="E233" s="486"/>
      <c r="F233" s="1652"/>
      <c r="G233" s="1641"/>
      <c r="H233" s="1646"/>
      <c r="I233" s="475"/>
    </row>
    <row r="234" spans="2:9" ht="15" customHeight="1" x14ac:dyDescent="0.15">
      <c r="B234" s="1641"/>
      <c r="C234" s="1641"/>
      <c r="D234" s="1646"/>
      <c r="E234" s="486"/>
      <c r="F234" s="1652"/>
      <c r="G234" s="1641"/>
      <c r="H234" s="1646"/>
      <c r="I234" s="475"/>
    </row>
    <row r="235" spans="2:9" ht="15" customHeight="1" x14ac:dyDescent="0.15">
      <c r="B235" s="1641"/>
      <c r="C235" s="1641"/>
      <c r="D235" s="1646"/>
      <c r="E235" s="486"/>
      <c r="F235" s="1652"/>
      <c r="G235" s="1641"/>
      <c r="H235" s="1646"/>
      <c r="I235" s="475"/>
    </row>
    <row r="236" spans="2:9" ht="15" customHeight="1" x14ac:dyDescent="0.15">
      <c r="B236" s="1641"/>
      <c r="C236" s="1641"/>
      <c r="D236" s="1646"/>
      <c r="E236" s="486"/>
      <c r="F236" s="1652"/>
      <c r="G236" s="1641"/>
      <c r="H236" s="1646"/>
      <c r="I236" s="475"/>
    </row>
    <row r="237" spans="2:9" ht="15" customHeight="1" x14ac:dyDescent="0.15">
      <c r="B237" s="1641"/>
      <c r="C237" s="1641"/>
      <c r="D237" s="1646"/>
      <c r="E237" s="486"/>
      <c r="F237" s="1652"/>
      <c r="G237" s="1641"/>
      <c r="H237" s="1646"/>
      <c r="I237" s="475"/>
    </row>
    <row r="238" spans="2:9" ht="15" customHeight="1" x14ac:dyDescent="0.15">
      <c r="B238" s="1641"/>
      <c r="C238" s="1641"/>
      <c r="D238" s="1646"/>
      <c r="E238" s="486"/>
      <c r="F238" s="1652"/>
      <c r="G238" s="1641"/>
      <c r="H238" s="1646"/>
      <c r="I238" s="475"/>
    </row>
    <row r="239" spans="2:9" ht="15" customHeight="1" x14ac:dyDescent="0.15">
      <c r="B239" s="1641"/>
      <c r="C239" s="1641"/>
      <c r="D239" s="1646"/>
      <c r="E239" s="486"/>
      <c r="F239" s="1652"/>
      <c r="G239" s="1641"/>
      <c r="H239" s="1646"/>
      <c r="I239" s="475"/>
    </row>
    <row r="240" spans="2:9" ht="15" customHeight="1" x14ac:dyDescent="0.15">
      <c r="B240" s="1641"/>
      <c r="C240" s="1641"/>
      <c r="D240" s="1646"/>
      <c r="E240" s="486"/>
      <c r="F240" s="1652"/>
      <c r="G240" s="1641"/>
      <c r="H240" s="1646"/>
      <c r="I240" s="475"/>
    </row>
    <row r="241" spans="1:11" ht="15" customHeight="1" x14ac:dyDescent="0.15">
      <c r="B241" s="1641"/>
      <c r="C241" s="1641"/>
      <c r="D241" s="1646"/>
      <c r="E241" s="486"/>
      <c r="F241" s="1652"/>
      <c r="G241" s="1641"/>
      <c r="H241" s="1646"/>
      <c r="I241" s="475"/>
    </row>
    <row r="242" spans="1:11" ht="15" customHeight="1" x14ac:dyDescent="0.15">
      <c r="B242" s="1641"/>
      <c r="C242" s="1641"/>
      <c r="D242" s="1646"/>
      <c r="E242" s="486"/>
      <c r="F242" s="1652"/>
      <c r="G242" s="1641"/>
      <c r="H242" s="1646"/>
      <c r="I242" s="475"/>
    </row>
    <row r="243" spans="1:11" ht="15" customHeight="1" x14ac:dyDescent="0.15">
      <c r="B243" s="1641"/>
      <c r="C243" s="1641"/>
      <c r="D243" s="1646"/>
      <c r="E243" s="486"/>
      <c r="F243" s="1652"/>
      <c r="G243" s="1641"/>
      <c r="H243" s="1646"/>
      <c r="I243" s="475"/>
    </row>
    <row r="244" spans="1:11" ht="15" customHeight="1" x14ac:dyDescent="0.15">
      <c r="B244" s="1641"/>
      <c r="C244" s="1641"/>
      <c r="D244" s="1646"/>
      <c r="E244" s="486"/>
      <c r="F244" s="1652"/>
      <c r="G244" s="1641"/>
      <c r="H244" s="1646"/>
      <c r="I244" s="475"/>
    </row>
    <row r="245" spans="1:11" ht="15" customHeight="1" x14ac:dyDescent="0.15">
      <c r="B245" s="1641"/>
      <c r="C245" s="1641"/>
      <c r="D245" s="1646"/>
      <c r="E245" s="486"/>
      <c r="F245" s="1652"/>
      <c r="G245" s="1641"/>
      <c r="H245" s="1646"/>
      <c r="I245" s="475"/>
    </row>
    <row r="246" spans="1:11" ht="15" customHeight="1" x14ac:dyDescent="0.15">
      <c r="B246" s="1641"/>
      <c r="C246" s="1641"/>
      <c r="D246" s="1646"/>
      <c r="E246" s="486"/>
      <c r="F246" s="1652"/>
      <c r="G246" s="1641"/>
      <c r="H246" s="1646"/>
      <c r="I246" s="475"/>
    </row>
    <row r="247" spans="1:11" ht="15" customHeight="1" x14ac:dyDescent="0.15">
      <c r="B247" s="1641"/>
      <c r="C247" s="1641"/>
      <c r="D247" s="1646"/>
      <c r="E247" s="486"/>
      <c r="F247" s="1652"/>
      <c r="G247" s="1641"/>
      <c r="H247" s="1646"/>
      <c r="I247" s="475"/>
    </row>
    <row r="248" spans="1:11" ht="15" customHeight="1" x14ac:dyDescent="0.15">
      <c r="B248" s="1641"/>
      <c r="C248" s="1641"/>
      <c r="D248" s="1646"/>
      <c r="E248" s="486"/>
      <c r="F248" s="1652"/>
      <c r="G248" s="1641"/>
      <c r="H248" s="1646"/>
      <c r="I248" s="475"/>
    </row>
    <row r="249" spans="1:11" ht="15" customHeight="1" x14ac:dyDescent="0.15">
      <c r="B249" s="1641"/>
      <c r="C249" s="1641"/>
      <c r="D249" s="1646"/>
      <c r="E249" s="486"/>
      <c r="F249" s="1652"/>
      <c r="G249" s="1641"/>
      <c r="H249" s="1646"/>
      <c r="I249" s="475"/>
    </row>
    <row r="250" spans="1:11" ht="15" customHeight="1" x14ac:dyDescent="0.15">
      <c r="B250" s="1641"/>
      <c r="C250" s="1641"/>
      <c r="D250" s="1646"/>
      <c r="E250" s="486"/>
      <c r="F250" s="1652"/>
      <c r="G250" s="1641"/>
      <c r="H250" s="1646"/>
      <c r="I250" s="475"/>
    </row>
    <row r="251" spans="1:11" ht="15" customHeight="1" x14ac:dyDescent="0.15">
      <c r="A251" s="544"/>
      <c r="B251" s="545"/>
      <c r="C251" s="545"/>
      <c r="D251" s="545"/>
      <c r="E251" s="545"/>
      <c r="F251" s="545"/>
      <c r="G251" s="545"/>
      <c r="H251" s="690"/>
      <c r="I251" s="505">
        <f>SUM(I6:I198)</f>
        <v>0</v>
      </c>
    </row>
    <row r="252" spans="1:11" x14ac:dyDescent="0.15">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formula1>0</formula1>
      <formula2>100</formula2>
    </dataValidation>
    <dataValidation type="decimal" allowBlank="1" showInputMessage="1" showErrorMessage="1" errorTitle="ATTENZIONE" error="INSERIRE SOLO VALORI NUMERICI CON DUE DECIMALI" sqref="F37">
      <formula1>0.01</formula1>
      <formula2>100</formula2>
    </dataValidation>
    <dataValidation type="whole" allowBlank="1" showInputMessage="1" showErrorMessage="1" errorTitle="ERRORE NEL DATO IMMESSO" error="INSERIRE SOLO NUMERI INTERI" sqref="E105 E201:E250">
      <formula1>1</formula1>
      <formula2>99999</formula2>
    </dataValidation>
    <dataValidation type="whole" allowBlank="1" showInputMessage="1" showErrorMessage="1" errorTitle="ATTENZIONE" error="INSERIRE SOLO VALORI NUMERICI INTERI" sqref="F40 F42 F44 F47:F50 F52:F53 F55 F58 F61:F62 F64:F65 F67:F68 F70 F107 F110 F113:F119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formula1>"_, Sì, No, Non sono stati esternalizzati servizi "</formula1>
    </dataValidation>
  </dataValidations>
  <printOptions horizontalCentered="1"/>
  <pageMargins left="0.23622047244094499" right="0.23622047244094499" top="0.59055118110236204" bottom="0.98425196850393704" header="0.511811023622047" footer="0.511811023622047"/>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Line="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Line="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Line="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Line="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Line="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Line="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Line="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Line="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Line="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Line="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Line="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Line="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Line="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Line="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Line="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Line="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Line="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Line="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Line="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Line="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Line="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Line="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Line="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0" ht="43.5" customHeight="1" x14ac:dyDescent="0.2">
      <c r="A1" s="1728" t="str">
        <f>'t1'!A1</f>
        <v>REGIONI ED AUTONOMIE LOCALI - anno 2023</v>
      </c>
      <c r="B1" s="1728"/>
      <c r="C1" s="1728"/>
      <c r="D1" s="1728"/>
      <c r="E1" s="1728"/>
      <c r="F1" s="1728"/>
      <c r="G1" s="1728"/>
      <c r="H1" s="1728"/>
      <c r="I1" s="284"/>
      <c r="J1" s="281"/>
    </row>
    <row r="2" spans="1:10" ht="21" customHeight="1" x14ac:dyDescent="0.2">
      <c r="B2" s="3"/>
      <c r="C2" s="3"/>
      <c r="D2" s="1741"/>
      <c r="E2" s="1741"/>
      <c r="F2" s="1741"/>
      <c r="G2" s="1741"/>
      <c r="H2" s="1741"/>
      <c r="I2" s="1741"/>
      <c r="J2" s="1741"/>
    </row>
    <row r="3" spans="1:10" s="172" customFormat="1" ht="21" customHeight="1" x14ac:dyDescent="0.25">
      <c r="A3" s="172" t="str">
        <f>"Tavola di coerenza tra presenti al 31.12."&amp;'t1'!L1&amp;" e presenti al 31.12."&amp;'t1'!L1-1&amp;" (Squadratura 1)"</f>
        <v>Tavola di coerenza tra presenti al 31.12.2023 e presenti al 31.12.2022 (Squadratura 1)</v>
      </c>
      <c r="B3" s="283"/>
    </row>
    <row r="4" spans="1:10" ht="36.75" customHeight="1" x14ac:dyDescent="0.2">
      <c r="A4" s="154" t="s">
        <v>193</v>
      </c>
      <c r="B4" s="155" t="s">
        <v>192</v>
      </c>
      <c r="C4" s="155" t="str">
        <f>"Presenti 31.12."&amp;'t1'!L1-1&amp;" (Tab 1)"</f>
        <v>Presenti 31.12.2022 (Tab 1)</v>
      </c>
      <c r="D4" s="155" t="s">
        <v>185</v>
      </c>
      <c r="E4" s="155" t="s">
        <v>240</v>
      </c>
      <c r="F4" s="155" t="s">
        <v>187</v>
      </c>
      <c r="G4" s="155" t="s">
        <v>186</v>
      </c>
      <c r="H4" s="155" t="str">
        <f>"Presenti 31.12."&amp;'t1'!L1&amp;" (Calcolati)"</f>
        <v>Presenti 31.12.2023 (Calcolati)</v>
      </c>
      <c r="I4" s="155" t="str">
        <f>"Presenti 31.12."&amp;'t1'!L1&amp;" (Tab 1)"</f>
        <v>Presenti 31.12.2023 (Tab 1)</v>
      </c>
      <c r="J4" s="155" t="s">
        <v>202</v>
      </c>
    </row>
    <row r="5" spans="1:10" x14ac:dyDescent="0.2">
      <c r="A5" s="160"/>
      <c r="B5" s="155"/>
      <c r="C5" s="161" t="s">
        <v>194</v>
      </c>
      <c r="D5" s="161" t="s">
        <v>195</v>
      </c>
      <c r="E5" s="161" t="s">
        <v>196</v>
      </c>
      <c r="F5" s="161" t="s">
        <v>197</v>
      </c>
      <c r="G5" s="161" t="s">
        <v>198</v>
      </c>
      <c r="H5" s="161" t="s">
        <v>199</v>
      </c>
      <c r="I5" s="161" t="s">
        <v>200</v>
      </c>
      <c r="J5" s="161" t="s">
        <v>201</v>
      </c>
    </row>
    <row r="6" spans="1:10"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0"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0"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0"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0"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0"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0"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0"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0"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0"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0"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1</v>
      </c>
      <c r="D17" s="302">
        <f>'t5'!U18+'t5'!V18</f>
        <v>0</v>
      </c>
      <c r="E17" s="303">
        <f>'t6'!U18+'t6'!V18</f>
        <v>0</v>
      </c>
      <c r="F17" s="303">
        <f>'t4'!T26</f>
        <v>0</v>
      </c>
      <c r="G17" s="303">
        <f>'t4'!N32</f>
        <v>0</v>
      </c>
      <c r="H17" s="303">
        <f t="shared" si="0"/>
        <v>1</v>
      </c>
      <c r="I17" s="303">
        <f>'t1'!K17+'t1'!L17</f>
        <v>1</v>
      </c>
      <c r="J17" s="91" t="str">
        <f t="shared" ref="J17:J23" si="2">IF(H17=I17,"OK","ERRORE")</f>
        <v>OK</v>
      </c>
    </row>
    <row r="18" spans="1:20" ht="14.1" customHeight="1" x14ac:dyDescent="0.2">
      <c r="A18" s="19" t="str">
        <f>'t1'!A18</f>
        <v>ISTRUTTORI</v>
      </c>
      <c r="B18" s="162" t="str">
        <f>'t1'!B18</f>
        <v>0IR000</v>
      </c>
      <c r="C18" s="302">
        <f>'t1'!C18+'t1'!D18</f>
        <v>1</v>
      </c>
      <c r="D18" s="302">
        <f>'t5'!U19+'t5'!V19</f>
        <v>0</v>
      </c>
      <c r="E18" s="303">
        <f>'t6'!U19+'t6'!V19</f>
        <v>0</v>
      </c>
      <c r="F18" s="303">
        <f>'t4'!T27</f>
        <v>0</v>
      </c>
      <c r="G18" s="303">
        <f>'t4'!O32</f>
        <v>0</v>
      </c>
      <c r="H18" s="303">
        <f t="shared" si="0"/>
        <v>1</v>
      </c>
      <c r="I18" s="303">
        <f>'t1'!K18+'t1'!L18</f>
        <v>1</v>
      </c>
      <c r="J18" s="91" t="str">
        <f t="shared" si="2"/>
        <v>OK</v>
      </c>
    </row>
    <row r="19" spans="1:20" ht="14.1" customHeight="1" x14ac:dyDescent="0.2">
      <c r="A19" s="19" t="str">
        <f>'t1'!A19</f>
        <v>OPERATORI ESPERTI</v>
      </c>
      <c r="B19" s="162" t="str">
        <f>'t1'!B19</f>
        <v>0OEESP</v>
      </c>
      <c r="C19" s="302">
        <f>'t1'!C19+'t1'!D19</f>
        <v>0</v>
      </c>
      <c r="D19" s="302">
        <f>'t5'!U20+'t5'!V20</f>
        <v>0</v>
      </c>
      <c r="E19" s="303">
        <f>'t6'!U20+'t6'!V20</f>
        <v>0</v>
      </c>
      <c r="F19" s="303">
        <f>'t4'!T28</f>
        <v>0</v>
      </c>
      <c r="G19" s="303">
        <f>'t4'!P32</f>
        <v>0</v>
      </c>
      <c r="H19" s="303">
        <f t="shared" si="0"/>
        <v>0</v>
      </c>
      <c r="I19" s="303">
        <f>'t1'!K19+'t1'!L19</f>
        <v>0</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2</v>
      </c>
      <c r="D23" s="326">
        <f t="shared" si="3"/>
        <v>0</v>
      </c>
      <c r="E23" s="326">
        <f t="shared" si="3"/>
        <v>0</v>
      </c>
      <c r="F23" s="326">
        <f t="shared" si="3"/>
        <v>0</v>
      </c>
      <c r="G23" s="326">
        <f t="shared" si="3"/>
        <v>0</v>
      </c>
      <c r="H23" s="326">
        <f t="shared" si="3"/>
        <v>2</v>
      </c>
      <c r="I23" s="326">
        <f t="shared" si="3"/>
        <v>2</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mergeCells count="2">
    <mergeCell ref="A1:H1"/>
    <mergeCell ref="D2:J2"/>
  </mergeCells>
  <printOptions horizontalCentered="1" verticalCentered="1"/>
  <pageMargins left="0" right="0" top="0.17" bottom="0.16" header="0.19" footer="0.19"/>
  <pageSetup paperSize="9" scale="75" orientation="landscape"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pageSetUpPr fitToPage="1"/>
  </sheetPr>
  <dimension ref="A1:L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2" ht="43.5" customHeight="1" x14ac:dyDescent="0.2">
      <c r="A1" s="1728" t="str">
        <f>'t1'!A1</f>
        <v>REGIONI ED AUTONOMIE LOCALI - anno 2023</v>
      </c>
      <c r="B1" s="1728"/>
      <c r="C1" s="1728"/>
      <c r="D1" s="1728"/>
      <c r="E1" s="1728"/>
      <c r="F1" s="1728"/>
      <c r="G1" s="1728"/>
      <c r="H1" s="1728"/>
      <c r="I1" s="1728"/>
      <c r="J1" s="1728"/>
      <c r="K1" s="3"/>
      <c r="L1" s="281"/>
    </row>
    <row r="2" spans="1:12" ht="21" customHeight="1" x14ac:dyDescent="0.2">
      <c r="B2" s="3"/>
      <c r="C2" s="3"/>
      <c r="D2" s="3"/>
      <c r="E2" s="1741"/>
      <c r="F2" s="1741"/>
      <c r="G2" s="1741"/>
      <c r="H2" s="1741"/>
      <c r="I2" s="1741"/>
      <c r="J2" s="1741"/>
      <c r="K2" s="1741"/>
      <c r="L2" s="1741"/>
    </row>
    <row r="3" spans="1:12" ht="21" customHeight="1" x14ac:dyDescent="0.25">
      <c r="A3" s="172"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2" s="90" customFormat="1" ht="11.25" customHeight="1" x14ac:dyDescent="0.2">
      <c r="A4" s="164"/>
      <c r="B4" s="164"/>
      <c r="C4" s="1819" t="s">
        <v>253</v>
      </c>
      <c r="D4" s="1820"/>
      <c r="E4" s="1820"/>
      <c r="F4" s="1820"/>
      <c r="G4" s="1821"/>
      <c r="H4" s="1819" t="s">
        <v>254</v>
      </c>
      <c r="I4" s="1820"/>
      <c r="J4" s="1820"/>
      <c r="K4" s="1820"/>
      <c r="L4" s="1821"/>
    </row>
    <row r="5" spans="1:12" ht="70.5" customHeight="1" x14ac:dyDescent="0.2">
      <c r="A5" s="155" t="s">
        <v>193</v>
      </c>
      <c r="B5" s="155" t="s">
        <v>192</v>
      </c>
      <c r="C5" s="163" t="str">
        <f>"Presenti 31.12."&amp;'t1'!L1&amp;" (Tab 1)"</f>
        <v>Presenti 31.12.2023 (Tab 1)</v>
      </c>
      <c r="D5" s="159" t="s">
        <v>203</v>
      </c>
      <c r="E5" s="159" t="s">
        <v>204</v>
      </c>
      <c r="F5" s="159" t="s">
        <v>14</v>
      </c>
      <c r="G5" s="159" t="s">
        <v>202</v>
      </c>
      <c r="H5" s="163" t="str">
        <f>"Presenti 31.12."&amp;'t1'!L1&amp;" (Tab 1)"</f>
        <v>Presenti 31.12.2023 (Tab 1)</v>
      </c>
      <c r="I5" s="159" t="s">
        <v>203</v>
      </c>
      <c r="J5" s="159" t="s">
        <v>204</v>
      </c>
      <c r="K5" s="159" t="s">
        <v>14</v>
      </c>
      <c r="L5" s="159" t="s">
        <v>202</v>
      </c>
    </row>
    <row r="6" spans="1:12" x14ac:dyDescent="0.2">
      <c r="A6" s="156"/>
      <c r="B6" s="156"/>
      <c r="C6" s="165" t="s">
        <v>194</v>
      </c>
      <c r="D6" s="165" t="s">
        <v>195</v>
      </c>
      <c r="E6" s="165" t="s">
        <v>196</v>
      </c>
      <c r="F6" s="165" t="s">
        <v>197</v>
      </c>
      <c r="G6" s="166" t="s">
        <v>220</v>
      </c>
      <c r="H6" s="165" t="s">
        <v>198</v>
      </c>
      <c r="I6" s="165" t="s">
        <v>218</v>
      </c>
      <c r="J6" s="165" t="s">
        <v>200</v>
      </c>
      <c r="K6" s="165" t="s">
        <v>208</v>
      </c>
      <c r="L6" s="166" t="s">
        <v>221</v>
      </c>
    </row>
    <row r="7" spans="1:12"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2"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2"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2"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2"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2"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2"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2"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2"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2"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1</v>
      </c>
      <c r="D18" s="302">
        <f>'t7'!W17</f>
        <v>1</v>
      </c>
      <c r="E18" s="303">
        <f>'t8'!AA17</f>
        <v>1</v>
      </c>
      <c r="F18" s="303">
        <f>'t9'!O17</f>
        <v>1</v>
      </c>
      <c r="G18" s="91" t="str">
        <f t="shared" si="0"/>
        <v>OK</v>
      </c>
      <c r="H18" s="303">
        <f>'t1'!L17</f>
        <v>0</v>
      </c>
      <c r="I18" s="303">
        <f>'t7'!X17</f>
        <v>0</v>
      </c>
      <c r="J18" s="303">
        <f>'t8'!AB17</f>
        <v>0</v>
      </c>
      <c r="K18" s="302">
        <f>'t9'!P17</f>
        <v>0</v>
      </c>
      <c r="L18" s="91" t="str">
        <f t="shared" si="1"/>
        <v>OK</v>
      </c>
    </row>
    <row r="19" spans="1:12" ht="14.1" customHeight="1" x14ac:dyDescent="0.2">
      <c r="A19" s="120" t="str">
        <f>'t1'!A18</f>
        <v>ISTRUTTORI</v>
      </c>
      <c r="B19" s="162" t="str">
        <f>'t1'!B18</f>
        <v>0IR000</v>
      </c>
      <c r="C19" s="302">
        <f>'t1'!K18</f>
        <v>0</v>
      </c>
      <c r="D19" s="302">
        <f>'t7'!W18</f>
        <v>0</v>
      </c>
      <c r="E19" s="303">
        <f>'t8'!AA18</f>
        <v>0</v>
      </c>
      <c r="F19" s="303">
        <f>'t9'!O18</f>
        <v>0</v>
      </c>
      <c r="G19" s="91" t="str">
        <f t="shared" si="0"/>
        <v>OK</v>
      </c>
      <c r="H19" s="303">
        <f>'t1'!L18</f>
        <v>1</v>
      </c>
      <c r="I19" s="303">
        <f>'t7'!X18</f>
        <v>1</v>
      </c>
      <c r="J19" s="303">
        <f>'t8'!AB18</f>
        <v>1</v>
      </c>
      <c r="K19" s="302">
        <f>'t9'!P18</f>
        <v>1</v>
      </c>
      <c r="L19" s="91" t="str">
        <f t="shared" si="1"/>
        <v>OK</v>
      </c>
    </row>
    <row r="20" spans="1:12" ht="14.1" customHeight="1" x14ac:dyDescent="0.2">
      <c r="A20" s="120" t="str">
        <f>'t1'!A19</f>
        <v>OPERATORI ESPERTI</v>
      </c>
      <c r="B20" s="162" t="str">
        <f>'t1'!B19</f>
        <v>0OEESP</v>
      </c>
      <c r="C20" s="302">
        <f>'t1'!K19</f>
        <v>0</v>
      </c>
      <c r="D20" s="302">
        <f>'t7'!W19</f>
        <v>0</v>
      </c>
      <c r="E20" s="303">
        <f>'t8'!AA19</f>
        <v>0</v>
      </c>
      <c r="F20" s="303">
        <f>'t9'!O19</f>
        <v>0</v>
      </c>
      <c r="G20" s="91" t="str">
        <f t="shared" si="0"/>
        <v>OK</v>
      </c>
      <c r="H20" s="303">
        <f>'t1'!L19</f>
        <v>0</v>
      </c>
      <c r="I20" s="303">
        <f>'t7'!X19</f>
        <v>0</v>
      </c>
      <c r="J20" s="303">
        <f>'t8'!AB19</f>
        <v>0</v>
      </c>
      <c r="K20" s="302">
        <f>'t9'!P19</f>
        <v>0</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1</v>
      </c>
      <c r="D24" s="303">
        <f>SUM(D7:D23)</f>
        <v>1</v>
      </c>
      <c r="E24" s="303">
        <f>SUM(E7:E23)</f>
        <v>1</v>
      </c>
      <c r="F24" s="303">
        <f>SUM(F7:F23)</f>
        <v>1</v>
      </c>
      <c r="G24" s="91" t="str">
        <f t="shared" si="0"/>
        <v>OK</v>
      </c>
      <c r="H24" s="303">
        <f>SUM(H7:H23)</f>
        <v>1</v>
      </c>
      <c r="I24" s="303">
        <f>SUM(I7:I23)</f>
        <v>1</v>
      </c>
      <c r="J24" s="303">
        <f>SUM(J7:J23)</f>
        <v>1</v>
      </c>
      <c r="K24" s="303">
        <f>SUM(K7:K23)</f>
        <v>1</v>
      </c>
      <c r="L24" s="91"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rintOptions horizontalCentered="1" verticalCentered="1"/>
  <pageMargins left="0" right="0" top="0.17" bottom="0.16" header="0.19" footer="0.17"/>
  <pageSetup paperSize="9" scale="71" orientation="landscape"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tabColor indexed="10"/>
    <pageSetUpPr fitToPage="1"/>
  </sheetPr>
  <dimension ref="A1:Z25"/>
  <sheetViews>
    <sheetView showGridLines="0" workbookViewId="0">
      <pane xSplit="2" ySplit="7" topLeftCell="C8"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728" t="str">
        <f>'t1'!A1</f>
        <v>REGIONI ED AUTONOMIE LOCALI - anno 2023</v>
      </c>
      <c r="B1" s="1728"/>
      <c r="C1" s="1728"/>
      <c r="D1" s="1728"/>
      <c r="E1" s="1728"/>
      <c r="F1" s="1728"/>
      <c r="G1" s="1728"/>
      <c r="H1" s="1728"/>
      <c r="I1" s="1728"/>
      <c r="J1" s="1728"/>
      <c r="K1" s="1728"/>
      <c r="L1" s="1728"/>
      <c r="M1" s="1728"/>
      <c r="N1" s="1728"/>
      <c r="O1" s="1728"/>
      <c r="P1" s="1728"/>
      <c r="Q1" s="1728"/>
      <c r="R1" s="1728"/>
      <c r="S1" s="1728"/>
      <c r="T1" s="1728"/>
      <c r="U1" s="1728"/>
      <c r="V1" s="1728"/>
      <c r="W1" s="1728"/>
      <c r="X1" s="3"/>
      <c r="Y1" s="3"/>
      <c r="Z1" s="281"/>
    </row>
    <row r="2" spans="1:26" ht="36" customHeight="1" x14ac:dyDescent="0.25">
      <c r="A2" s="1822" t="s">
        <v>604</v>
      </c>
      <c r="B2" s="1822"/>
      <c r="C2" s="1822"/>
      <c r="D2" s="1822"/>
      <c r="E2" s="1822"/>
      <c r="F2" s="1822"/>
      <c r="G2" s="1822"/>
      <c r="H2" s="1822"/>
      <c r="I2" s="1822"/>
      <c r="J2" s="1822"/>
      <c r="K2" s="1822"/>
      <c r="L2" s="1822"/>
      <c r="M2" s="704"/>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6"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6"/>
      <c r="B5" s="91"/>
      <c r="C5" s="1816" t="s">
        <v>253</v>
      </c>
      <c r="D5" s="1817"/>
      <c r="E5" s="1817"/>
      <c r="F5" s="1817"/>
      <c r="G5" s="1817"/>
      <c r="H5" s="1817"/>
      <c r="I5" s="1817"/>
      <c r="J5" s="1817"/>
      <c r="K5" s="1817"/>
      <c r="L5" s="1817"/>
      <c r="M5" s="1817"/>
      <c r="N5" s="1818"/>
      <c r="O5" s="1816" t="s">
        <v>254</v>
      </c>
      <c r="P5" s="1817"/>
      <c r="Q5" s="1817"/>
      <c r="R5" s="1817"/>
      <c r="S5" s="1817"/>
      <c r="T5" s="1817"/>
      <c r="U5" s="1817"/>
      <c r="V5" s="1817"/>
      <c r="W5" s="1817"/>
      <c r="X5" s="1817"/>
      <c r="Y5" s="1817"/>
      <c r="Z5" s="1818"/>
    </row>
    <row r="6" spans="1:26" s="171" customFormat="1" ht="64.5" customHeight="1" x14ac:dyDescent="0.15">
      <c r="A6" s="159" t="s">
        <v>193</v>
      </c>
      <c r="B6" s="159" t="s">
        <v>192</v>
      </c>
      <c r="C6" s="159" t="str">
        <f>"Presenti 31.12."&amp;'t1'!L1&amp;" (Tab 1)"</f>
        <v>Presenti 31.12.2023 (Tab 1)</v>
      </c>
      <c r="D6" s="159" t="s">
        <v>206</v>
      </c>
      <c r="E6" s="159" t="s">
        <v>205</v>
      </c>
      <c r="F6" s="159" t="s">
        <v>352</v>
      </c>
      <c r="G6" s="159" t="s">
        <v>222</v>
      </c>
      <c r="H6" s="159" t="s">
        <v>207</v>
      </c>
      <c r="I6" s="159" t="s">
        <v>353</v>
      </c>
      <c r="J6" s="529" t="s">
        <v>731</v>
      </c>
      <c r="K6" s="159" t="s">
        <v>224</v>
      </c>
      <c r="L6" s="159" t="s">
        <v>225</v>
      </c>
      <c r="M6" s="529" t="s">
        <v>599</v>
      </c>
      <c r="N6" s="529" t="s">
        <v>600</v>
      </c>
      <c r="O6" s="159" t="str">
        <f>"Presenti 31.12."&amp;'t1'!L1&amp;" (Tab 1)"</f>
        <v>Presenti 31.12.2023 (Tab 1)</v>
      </c>
      <c r="P6" s="159" t="s">
        <v>206</v>
      </c>
      <c r="Q6" s="159" t="s">
        <v>205</v>
      </c>
      <c r="R6" s="159" t="s">
        <v>352</v>
      </c>
      <c r="S6" s="159" t="s">
        <v>222</v>
      </c>
      <c r="T6" s="159" t="s">
        <v>207</v>
      </c>
      <c r="U6" s="159" t="s">
        <v>353</v>
      </c>
      <c r="V6" s="529" t="s">
        <v>731</v>
      </c>
      <c r="W6" s="159" t="s">
        <v>224</v>
      </c>
      <c r="X6" s="159" t="s">
        <v>225</v>
      </c>
      <c r="Y6" s="529" t="s">
        <v>599</v>
      </c>
      <c r="Z6" s="529" t="s">
        <v>600</v>
      </c>
    </row>
    <row r="7" spans="1:26" s="169" customFormat="1" ht="21.75" x14ac:dyDescent="0.2">
      <c r="A7" s="168"/>
      <c r="B7" s="168"/>
      <c r="C7" s="165" t="s">
        <v>194</v>
      </c>
      <c r="D7" s="165" t="s">
        <v>195</v>
      </c>
      <c r="E7" s="165" t="s">
        <v>196</v>
      </c>
      <c r="F7" s="165" t="s">
        <v>197</v>
      </c>
      <c r="G7" s="166" t="s">
        <v>198</v>
      </c>
      <c r="H7" s="166" t="s">
        <v>218</v>
      </c>
      <c r="I7" s="166" t="s">
        <v>200</v>
      </c>
      <c r="J7" s="166" t="s">
        <v>209</v>
      </c>
      <c r="K7" s="166" t="s">
        <v>5</v>
      </c>
      <c r="L7" s="166" t="s">
        <v>6</v>
      </c>
      <c r="M7" s="166" t="s">
        <v>601</v>
      </c>
      <c r="N7" s="166" t="s">
        <v>7</v>
      </c>
      <c r="O7" s="165" t="s">
        <v>210</v>
      </c>
      <c r="P7" s="165" t="s">
        <v>211</v>
      </c>
      <c r="Q7" s="165" t="s">
        <v>212</v>
      </c>
      <c r="R7" s="165" t="s">
        <v>354</v>
      </c>
      <c r="S7" s="166" t="s">
        <v>213</v>
      </c>
      <c r="T7" s="166" t="s">
        <v>355</v>
      </c>
      <c r="U7" s="166" t="s">
        <v>356</v>
      </c>
      <c r="V7" s="166" t="s">
        <v>357</v>
      </c>
      <c r="W7" s="166" t="s">
        <v>8</v>
      </c>
      <c r="X7" s="166" t="s">
        <v>9</v>
      </c>
      <c r="Y7" s="166" t="s">
        <v>602</v>
      </c>
      <c r="Z7" s="166" t="s">
        <v>10</v>
      </c>
    </row>
    <row r="8" spans="1:26" ht="14.1" customHeight="1" x14ac:dyDescent="0.2">
      <c r="A8" s="120" t="str">
        <f>'t1'!A6</f>
        <v>SEGRETARIO A</v>
      </c>
      <c r="B8" s="162" t="str">
        <f>'t1'!B6</f>
        <v>0D0102</v>
      </c>
      <c r="C8" s="302">
        <f>'t1'!K6</f>
        <v>0</v>
      </c>
      <c r="D8" s="302">
        <f>'t3'!K6</f>
        <v>0</v>
      </c>
      <c r="E8" s="303">
        <f>'t3'!M6</f>
        <v>0</v>
      </c>
      <c r="F8" s="303">
        <f>'t3'!O6</f>
        <v>0</v>
      </c>
      <c r="G8" s="303">
        <f>'t3'!C6</f>
        <v>0</v>
      </c>
      <c r="H8" s="303">
        <f>'t3'!E6</f>
        <v>0</v>
      </c>
      <c r="I8" s="303">
        <f>'t3'!G6</f>
        <v>0</v>
      </c>
      <c r="J8" s="303">
        <f>'t3'!I6</f>
        <v>0</v>
      </c>
      <c r="K8" s="303">
        <f>C8+D8+E8+F8-G8-H8-I8-J8</f>
        <v>0</v>
      </c>
      <c r="L8" s="303">
        <f>'t10'!AU6</f>
        <v>0</v>
      </c>
      <c r="M8" s="303" t="str">
        <f>IF(C8&lt;(G8+H8+I8+J8),"ERRORE","OK")</f>
        <v>OK</v>
      </c>
      <c r="N8" s="91" t="str">
        <f>IF(K8=L8,"OK","ERRORE")</f>
        <v>OK</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1</v>
      </c>
      <c r="D19" s="302">
        <f>'t3'!K17</f>
        <v>0</v>
      </c>
      <c r="E19" s="303">
        <f>'t3'!M17</f>
        <v>0</v>
      </c>
      <c r="F19" s="303">
        <f>'t3'!O17</f>
        <v>0</v>
      </c>
      <c r="G19" s="303">
        <f>'t3'!C17</f>
        <v>0</v>
      </c>
      <c r="H19" s="303">
        <f>'t3'!E17</f>
        <v>0</v>
      </c>
      <c r="I19" s="303">
        <f>'t3'!G17</f>
        <v>0</v>
      </c>
      <c r="J19" s="303">
        <f>'t3'!I17</f>
        <v>0</v>
      </c>
      <c r="K19" s="303">
        <f t="shared" si="0"/>
        <v>1</v>
      </c>
      <c r="L19" s="303">
        <f>'t10'!AU17</f>
        <v>0</v>
      </c>
      <c r="M19" s="303" t="str">
        <f t="shared" si="1"/>
        <v>OK</v>
      </c>
      <c r="N19" s="91" t="str">
        <f t="shared" si="2"/>
        <v>ERRORE</v>
      </c>
      <c r="O19" s="302">
        <f>'t1'!L17</f>
        <v>0</v>
      </c>
      <c r="P19" s="302">
        <f>'t3'!L17</f>
        <v>0</v>
      </c>
      <c r="Q19" s="303">
        <f>'t3'!N17</f>
        <v>0</v>
      </c>
      <c r="R19" s="303">
        <f>'t3'!P17</f>
        <v>0</v>
      </c>
      <c r="S19" s="303">
        <f>'t3'!D17</f>
        <v>0</v>
      </c>
      <c r="T19" s="303">
        <f>'t3'!F17</f>
        <v>0</v>
      </c>
      <c r="U19" s="303">
        <f>'t3'!H17</f>
        <v>0</v>
      </c>
      <c r="V19" s="303">
        <f>'t3'!J17</f>
        <v>0</v>
      </c>
      <c r="W19" s="303">
        <f t="shared" si="3"/>
        <v>0</v>
      </c>
      <c r="X19" s="303">
        <f>'t10'!AV17</f>
        <v>0</v>
      </c>
      <c r="Y19" s="303" t="str">
        <f t="shared" si="4"/>
        <v>OK</v>
      </c>
      <c r="Z19" s="167" t="str">
        <f t="shared" si="5"/>
        <v>OK</v>
      </c>
    </row>
    <row r="20" spans="1:26" ht="14.1" customHeight="1" x14ac:dyDescent="0.2">
      <c r="A20" s="120" t="str">
        <f>'t1'!A18</f>
        <v>ISTRUTTORI</v>
      </c>
      <c r="B20" s="162" t="str">
        <f>'t1'!B18</f>
        <v>0IR000</v>
      </c>
      <c r="C20" s="302">
        <f>'t1'!K18</f>
        <v>0</v>
      </c>
      <c r="D20" s="302">
        <f>'t3'!K18</f>
        <v>0</v>
      </c>
      <c r="E20" s="303">
        <f>'t3'!M18</f>
        <v>0</v>
      </c>
      <c r="F20" s="303">
        <f>'t3'!O18</f>
        <v>0</v>
      </c>
      <c r="G20" s="303">
        <f>'t3'!C18</f>
        <v>0</v>
      </c>
      <c r="H20" s="303">
        <f>'t3'!E18</f>
        <v>0</v>
      </c>
      <c r="I20" s="303">
        <f>'t3'!G18</f>
        <v>0</v>
      </c>
      <c r="J20" s="303">
        <f>'t3'!I18</f>
        <v>0</v>
      </c>
      <c r="K20" s="303">
        <f t="shared" si="0"/>
        <v>0</v>
      </c>
      <c r="L20" s="303">
        <f>'t10'!AU18</f>
        <v>0</v>
      </c>
      <c r="M20" s="303" t="str">
        <f t="shared" si="1"/>
        <v>OK</v>
      </c>
      <c r="N20" s="91" t="str">
        <f t="shared" si="2"/>
        <v>OK</v>
      </c>
      <c r="O20" s="302">
        <f>'t1'!L18</f>
        <v>1</v>
      </c>
      <c r="P20" s="302">
        <f>'t3'!L18</f>
        <v>0</v>
      </c>
      <c r="Q20" s="303">
        <f>'t3'!N18</f>
        <v>0</v>
      </c>
      <c r="R20" s="303">
        <f>'t3'!P18</f>
        <v>0</v>
      </c>
      <c r="S20" s="303">
        <f>'t3'!D18</f>
        <v>0</v>
      </c>
      <c r="T20" s="303">
        <f>'t3'!F18</f>
        <v>0</v>
      </c>
      <c r="U20" s="303">
        <f>'t3'!H18</f>
        <v>0</v>
      </c>
      <c r="V20" s="303">
        <f>'t3'!J18</f>
        <v>0</v>
      </c>
      <c r="W20" s="303">
        <f t="shared" si="3"/>
        <v>1</v>
      </c>
      <c r="X20" s="303">
        <f>'t10'!AV18</f>
        <v>0</v>
      </c>
      <c r="Y20" s="303" t="str">
        <f t="shared" si="4"/>
        <v>OK</v>
      </c>
      <c r="Z20" s="167" t="str">
        <f t="shared" si="5"/>
        <v>ERRORE</v>
      </c>
    </row>
    <row r="21" spans="1:26" ht="14.1" customHeight="1" x14ac:dyDescent="0.2">
      <c r="A21" s="120" t="str">
        <f>'t1'!A19</f>
        <v>OPERATORI ESPERTI</v>
      </c>
      <c r="B21" s="162" t="str">
        <f>'t1'!B19</f>
        <v>0OEESP</v>
      </c>
      <c r="C21" s="302">
        <f>'t1'!K19</f>
        <v>0</v>
      </c>
      <c r="D21" s="302">
        <f>'t3'!K19</f>
        <v>0</v>
      </c>
      <c r="E21" s="303">
        <f>'t3'!M19</f>
        <v>0</v>
      </c>
      <c r="F21" s="303">
        <f>'t3'!O19</f>
        <v>0</v>
      </c>
      <c r="G21" s="303">
        <f>'t3'!C19</f>
        <v>0</v>
      </c>
      <c r="H21" s="303">
        <f>'t3'!E19</f>
        <v>0</v>
      </c>
      <c r="I21" s="303">
        <f>'t3'!G19</f>
        <v>0</v>
      </c>
      <c r="J21" s="303">
        <f>'t3'!I19</f>
        <v>0</v>
      </c>
      <c r="K21" s="303">
        <f t="shared" si="0"/>
        <v>0</v>
      </c>
      <c r="L21" s="303">
        <f>'t10'!AU19</f>
        <v>0</v>
      </c>
      <c r="M21" s="303" t="str">
        <f t="shared" si="1"/>
        <v>OK</v>
      </c>
      <c r="N21" s="91" t="str">
        <f t="shared" si="2"/>
        <v>OK</v>
      </c>
      <c r="O21" s="302">
        <f>'t1'!L19</f>
        <v>0</v>
      </c>
      <c r="P21" s="302">
        <f>'t3'!L19</f>
        <v>0</v>
      </c>
      <c r="Q21" s="303">
        <f>'t3'!N19</f>
        <v>0</v>
      </c>
      <c r="R21" s="303">
        <f>'t3'!P19</f>
        <v>0</v>
      </c>
      <c r="S21" s="303">
        <f>'t3'!D19</f>
        <v>0</v>
      </c>
      <c r="T21" s="303">
        <f>'t3'!F19</f>
        <v>0</v>
      </c>
      <c r="U21" s="303">
        <f>'t3'!H19</f>
        <v>0</v>
      </c>
      <c r="V21" s="303">
        <f>'t3'!J19</f>
        <v>0</v>
      </c>
      <c r="W21" s="303">
        <f t="shared" si="3"/>
        <v>0</v>
      </c>
      <c r="X21" s="303">
        <f>'t10'!AV19</f>
        <v>0</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1</v>
      </c>
      <c r="D25" s="302">
        <f t="shared" si="6"/>
        <v>0</v>
      </c>
      <c r="E25" s="302">
        <f t="shared" si="6"/>
        <v>0</v>
      </c>
      <c r="F25" s="302">
        <f t="shared" si="6"/>
        <v>0</v>
      </c>
      <c r="G25" s="302">
        <f t="shared" si="6"/>
        <v>0</v>
      </c>
      <c r="H25" s="302">
        <f t="shared" si="6"/>
        <v>0</v>
      </c>
      <c r="I25" s="302">
        <f t="shared" si="6"/>
        <v>0</v>
      </c>
      <c r="J25" s="302">
        <f t="shared" si="6"/>
        <v>0</v>
      </c>
      <c r="K25" s="302">
        <f t="shared" si="6"/>
        <v>1</v>
      </c>
      <c r="L25" s="302">
        <f t="shared" si="6"/>
        <v>0</v>
      </c>
      <c r="M25" s="303" t="str">
        <f>IF(C25&lt;(G25+H25+I25+J25),"ERRORE","OK")</f>
        <v>OK</v>
      </c>
      <c r="N25" s="91" t="str">
        <f t="shared" si="2"/>
        <v>ERRORE</v>
      </c>
      <c r="O25" s="302">
        <f t="shared" ref="O25:X25" si="7">SUM(O8:O24)</f>
        <v>1</v>
      </c>
      <c r="P25" s="302">
        <f t="shared" si="7"/>
        <v>0</v>
      </c>
      <c r="Q25" s="302">
        <f t="shared" si="7"/>
        <v>0</v>
      </c>
      <c r="R25" s="302">
        <f t="shared" si="7"/>
        <v>0</v>
      </c>
      <c r="S25" s="302">
        <f t="shared" si="7"/>
        <v>0</v>
      </c>
      <c r="T25" s="302">
        <f t="shared" si="7"/>
        <v>0</v>
      </c>
      <c r="U25" s="302">
        <f t="shared" si="7"/>
        <v>0</v>
      </c>
      <c r="V25" s="302">
        <f t="shared" si="7"/>
        <v>0</v>
      </c>
      <c r="W25" s="302">
        <f t="shared" si="7"/>
        <v>1</v>
      </c>
      <c r="X25" s="302">
        <f t="shared" si="7"/>
        <v>0</v>
      </c>
      <c r="Y25" s="303" t="str">
        <f>IF(O25&lt;(S25+T25+U25+V25),"ERRORE","OK")</f>
        <v>OK</v>
      </c>
      <c r="Z25" s="167" t="str">
        <f t="shared" si="5"/>
        <v>ERRORE</v>
      </c>
    </row>
  </sheetData>
  <sheetProtection algorithmName="SHA-512" hashValue="6fCIbICC/LO/uIzJ/L3AqaFIYzGjcUm7a4NdI7y3LNyAVL8fyb+eEBrJUJtn82RkIcTWkQ0wrXQ1F0bpdYpFfA==" saltValue="rb0b/cugspkjgNBHGONMPQ==" spinCount="100000" sheet="1" selectLockedCells="1" selectUnlockedCells="1"/>
  <mergeCells count="4">
    <mergeCell ref="O5:Z5"/>
    <mergeCell ref="C5:N5"/>
    <mergeCell ref="A1:W1"/>
    <mergeCell ref="A2:L2"/>
  </mergeCells>
  <printOptions horizontalCentered="1" verticalCentered="1"/>
  <pageMargins left="0.2" right="0" top="0.17" bottom="0.16" header="0.18" footer="0.2"/>
  <pageSetup paperSize="9" scale="52"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pageSetUpPr fitToPage="1"/>
  </sheetPr>
  <dimension ref="A1:J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0" ht="43.5" customHeight="1" x14ac:dyDescent="0.2">
      <c r="A1" s="1728" t="str">
        <f>'t1'!A1</f>
        <v>REGIONI ED AUTONOMIE LOCALI - anno 2023</v>
      </c>
      <c r="B1" s="1728"/>
      <c r="C1" s="1728"/>
      <c r="D1" s="1728"/>
      <c r="E1" s="1728"/>
      <c r="F1" s="1728"/>
      <c r="G1" s="1728"/>
      <c r="H1" s="284"/>
      <c r="I1" s="281"/>
    </row>
    <row r="2" spans="1:10" ht="21" customHeight="1" x14ac:dyDescent="0.2">
      <c r="B2" s="3"/>
      <c r="C2" s="3"/>
      <c r="D2" s="1741"/>
      <c r="E2" s="1741"/>
      <c r="F2" s="1741"/>
      <c r="G2" s="1741"/>
      <c r="H2" s="1741"/>
      <c r="I2" s="1741"/>
      <c r="J2" s="285"/>
    </row>
    <row r="3" spans="1:10" ht="21" customHeight="1" x14ac:dyDescent="0.25">
      <c r="A3" s="172" t="s">
        <v>255</v>
      </c>
      <c r="C3" s="3"/>
      <c r="D3" s="3"/>
      <c r="E3" s="3"/>
      <c r="F3" s="3"/>
      <c r="G3" s="3"/>
      <c r="H3" s="3"/>
      <c r="I3" s="3"/>
    </row>
    <row r="4" spans="1:10"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0" x14ac:dyDescent="0.2">
      <c r="A5" s="287"/>
      <c r="B5" s="159"/>
      <c r="C5" s="170" t="s">
        <v>194</v>
      </c>
      <c r="D5" s="170" t="s">
        <v>195</v>
      </c>
      <c r="E5" s="170" t="s">
        <v>196</v>
      </c>
      <c r="F5" s="170" t="s">
        <v>197</v>
      </c>
      <c r="G5" s="170" t="s">
        <v>226</v>
      </c>
      <c r="H5" s="170" t="s">
        <v>218</v>
      </c>
      <c r="I5" s="170" t="s">
        <v>219</v>
      </c>
    </row>
    <row r="6" spans="1:10"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0"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0"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0"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0"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0"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0"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0"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0"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0"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0"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1</v>
      </c>
      <c r="D17" s="302">
        <f>'t5'!U18+'t5'!V18</f>
        <v>0</v>
      </c>
      <c r="E17" s="303">
        <f>'t6'!U18+'t6'!V18</f>
        <v>0</v>
      </c>
      <c r="F17" s="303">
        <f>'t4'!N32</f>
        <v>0</v>
      </c>
      <c r="G17" s="303">
        <f t="shared" si="1"/>
        <v>1</v>
      </c>
      <c r="H17" s="303">
        <f>'t4'!T26</f>
        <v>0</v>
      </c>
      <c r="I17" s="91" t="str">
        <f t="shared" si="0"/>
        <v>OK</v>
      </c>
    </row>
    <row r="18" spans="1:9" ht="14.1" customHeight="1" x14ac:dyDescent="0.2">
      <c r="A18" s="133" t="str">
        <f>'t1'!A18</f>
        <v>ISTRUTTORI</v>
      </c>
      <c r="B18" s="162" t="str">
        <f>'t1'!B18</f>
        <v>0IR000</v>
      </c>
      <c r="C18" s="302">
        <f>'t1'!C18+'t1'!D18</f>
        <v>1</v>
      </c>
      <c r="D18" s="302">
        <f>'t5'!U19+'t5'!V19</f>
        <v>0</v>
      </c>
      <c r="E18" s="303">
        <f>'t6'!U19+'t6'!V19</f>
        <v>0</v>
      </c>
      <c r="F18" s="303">
        <f>'t4'!O32</f>
        <v>0</v>
      </c>
      <c r="G18" s="303">
        <f t="shared" si="1"/>
        <v>1</v>
      </c>
      <c r="H18" s="303">
        <f>'t4'!T27</f>
        <v>0</v>
      </c>
      <c r="I18" s="91" t="str">
        <f t="shared" si="0"/>
        <v>OK</v>
      </c>
    </row>
    <row r="19" spans="1:9" ht="14.1" customHeight="1" x14ac:dyDescent="0.2">
      <c r="A19" s="133" t="str">
        <f>'t1'!A19</f>
        <v>OPERATORI ESPERTI</v>
      </c>
      <c r="B19" s="162" t="str">
        <f>'t1'!B19</f>
        <v>0OEESP</v>
      </c>
      <c r="C19" s="302">
        <f>'t1'!C19+'t1'!D19</f>
        <v>0</v>
      </c>
      <c r="D19" s="302">
        <f>'t5'!U20+'t5'!V20</f>
        <v>0</v>
      </c>
      <c r="E19" s="303">
        <f>'t6'!U20+'t6'!V20</f>
        <v>0</v>
      </c>
      <c r="F19" s="303">
        <f>'t4'!P32</f>
        <v>0</v>
      </c>
      <c r="G19" s="303">
        <f t="shared" si="1"/>
        <v>0</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2</v>
      </c>
      <c r="D23" s="326">
        <f t="shared" si="2"/>
        <v>0</v>
      </c>
      <c r="E23" s="326">
        <f t="shared" si="2"/>
        <v>0</v>
      </c>
      <c r="F23" s="326">
        <f t="shared" si="2"/>
        <v>0</v>
      </c>
      <c r="G23" s="326">
        <f t="shared" si="2"/>
        <v>2</v>
      </c>
      <c r="H23" s="326">
        <f t="shared" si="2"/>
        <v>0</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rintOptions horizontalCentered="1" verticalCentered="1"/>
  <pageMargins left="0" right="0" top="0.17" bottom="0.17" header="0.19" footer="0.2"/>
  <pageSetup paperSize="9" scale="74"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pageSetUpPr fitToPage="1"/>
  </sheetPr>
  <dimension ref="A1:F14"/>
  <sheetViews>
    <sheetView showGridLines="0" zoomScale="80" zoomScaleNormal="80" workbookViewId="0">
      <selection activeCell="J1" sqref="J1"/>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222" t="str">
        <f>'t1'!A1</f>
        <v>REGIONI ED AUTONOMIE LOCALI - anno 2023</v>
      </c>
      <c r="B1" s="1222"/>
      <c r="C1" s="1222"/>
      <c r="D1" s="1222"/>
      <c r="E1" s="1222"/>
      <c r="F1" s="1222"/>
    </row>
    <row r="2" spans="1:6" ht="21" customHeight="1" x14ac:dyDescent="0.25">
      <c r="A2" s="172" t="s">
        <v>921</v>
      </c>
      <c r="B2" s="172"/>
      <c r="F2" s="3"/>
    </row>
    <row r="3" spans="1:6" ht="21" customHeight="1" thickBot="1" x14ac:dyDescent="0.3">
      <c r="A3" s="172"/>
      <c r="B3" s="172"/>
      <c r="F3" s="3"/>
    </row>
    <row r="4" spans="1:6" ht="70.349999999999994" customHeight="1" thickBot="1" x14ac:dyDescent="0.25">
      <c r="A4" s="1272" t="s">
        <v>922</v>
      </c>
      <c r="B4" s="1223"/>
      <c r="C4" s="1823" t="str">
        <f>IF(ABS(SUM('t15(1)'!G$1:G$65519))+ABS(SUM('t15(2)'!G$1:G$65536))+ABS(SUM('t15(3)'!G$1:G$65529))=0,"OK",IF(F8&gt;F9+1000,"Attenzione, il limite 2016 (€ "&amp;TEXT(F9,"#.##0")&amp;") risulta non rispettato per il complesso dell'amministrazione (€ "&amp;TEXT(F8,"#.##0")&amp;")","OK"))</f>
        <v>OK</v>
      </c>
      <c r="D4" s="1824"/>
      <c r="E4" s="1824"/>
      <c r="F4" s="1825"/>
    </row>
    <row r="5" spans="1:6" ht="49.5" customHeight="1" thickBot="1" x14ac:dyDescent="0.25">
      <c r="A5" s="934" t="s">
        <v>727</v>
      </c>
      <c r="B5" s="935"/>
      <c r="C5" s="911" t="s">
        <v>923</v>
      </c>
      <c r="D5" s="911" t="s">
        <v>436</v>
      </c>
      <c r="E5" s="911" t="s">
        <v>914</v>
      </c>
      <c r="F5" s="945" t="s">
        <v>1044</v>
      </c>
    </row>
    <row r="6" spans="1:6" s="92" customFormat="1" ht="20.100000000000001" customHeight="1" x14ac:dyDescent="0.15">
      <c r="A6" s="1224" t="s">
        <v>916</v>
      </c>
      <c r="B6" s="1225" t="s">
        <v>924</v>
      </c>
      <c r="C6" s="1226">
        <f>'t15(1)'!C15</f>
        <v>0</v>
      </c>
      <c r="D6" s="1226">
        <f>'t15(2)'!C40</f>
        <v>0</v>
      </c>
      <c r="E6" s="1226">
        <f>'t15(3)'!C89</f>
        <v>21008</v>
      </c>
      <c r="F6" s="933">
        <f>SUM(C6:E6)</f>
        <v>21008</v>
      </c>
    </row>
    <row r="7" spans="1:6" s="92" customFormat="1" ht="20.100000000000001" customHeight="1" x14ac:dyDescent="0.15">
      <c r="A7" s="1227" t="s">
        <v>918</v>
      </c>
      <c r="B7" s="1228" t="s">
        <v>925</v>
      </c>
      <c r="C7" s="1229">
        <f>'SICI(1)'!F29</f>
        <v>0</v>
      </c>
      <c r="D7" s="1229">
        <f>'SICI(2)'!F29</f>
        <v>0</v>
      </c>
      <c r="E7" s="1229">
        <f>'SICI(3)'!F29</f>
        <v>1731</v>
      </c>
      <c r="F7" s="932">
        <f>SUM(C7:E7)</f>
        <v>1731</v>
      </c>
    </row>
    <row r="8" spans="1:6" s="912" customFormat="1" ht="20.100000000000001" customHeight="1" x14ac:dyDescent="0.15">
      <c r="A8" s="1230" t="s">
        <v>919</v>
      </c>
      <c r="B8" s="1231" t="s">
        <v>926</v>
      </c>
      <c r="C8" s="1232">
        <f>C6-C7</f>
        <v>0</v>
      </c>
      <c r="D8" s="1232">
        <f>D6-D7</f>
        <v>0</v>
      </c>
      <c r="E8" s="1232">
        <f>E6-E7</f>
        <v>19277</v>
      </c>
      <c r="F8" s="932">
        <f>SUM(C8:E8)</f>
        <v>19277</v>
      </c>
    </row>
    <row r="9" spans="1:6" s="92" customFormat="1" ht="20.100000000000001" customHeight="1" x14ac:dyDescent="0.15">
      <c r="A9" s="1227" t="s">
        <v>927</v>
      </c>
      <c r="B9" s="1233" t="s">
        <v>928</v>
      </c>
      <c r="C9" s="1234">
        <f>'SICI(1)'!F13</f>
        <v>0</v>
      </c>
      <c r="D9" s="1234">
        <f>'SICI(2)'!F23</f>
        <v>0</v>
      </c>
      <c r="E9" s="1234">
        <f>'SICI(3)'!F23</f>
        <v>22848</v>
      </c>
      <c r="F9" s="932">
        <f>SUM(C9:E9)</f>
        <v>22848</v>
      </c>
    </row>
    <row r="10" spans="1:6" s="92" customFormat="1" ht="20.100000000000001" customHeight="1" x14ac:dyDescent="0.15">
      <c r="A10" s="1230" t="s">
        <v>929</v>
      </c>
      <c r="B10" s="1231" t="s">
        <v>1045</v>
      </c>
      <c r="C10" s="1235">
        <f>IF(C8&gt;C9,C8-C9,0)</f>
        <v>0</v>
      </c>
      <c r="D10" s="1235">
        <f>IF(D8&gt;D9,D8-D9,0)</f>
        <v>0</v>
      </c>
      <c r="E10" s="1236">
        <f>IF(E8&gt;E9,E8-E9,0)</f>
        <v>0</v>
      </c>
      <c r="F10" s="1236">
        <f>IF(F8&gt;F9+1000,F8-F9,0)</f>
        <v>0</v>
      </c>
    </row>
    <row r="11" spans="1:6" s="92" customFormat="1" ht="35.25" customHeight="1" x14ac:dyDescent="0.15">
      <c r="A11" s="1230" t="s">
        <v>1046</v>
      </c>
      <c r="B11" s="1237" t="s">
        <v>184</v>
      </c>
      <c r="C11" s="1238" t="str">
        <f>IF(SUM(C8:C9)=0,"","Limite 2016 specifica macrocategoria "&amp;IF(C9&gt;=C8,"rispettato","non rispettato"))</f>
        <v/>
      </c>
      <c r="D11" s="1238" t="str">
        <f>IF(SUM(D8:D9)=0,"","Limite 2016 specifica macrocategoria "&amp;IF(D9&gt;=D8,"rispettato","non rispettato"))</f>
        <v/>
      </c>
      <c r="E11" s="1238" t="str">
        <f>IF(SUM(E8:E9)=0,"","Limite 2016 specifica macrocategoria "&amp;IF(E9&gt;=E8,"rispettato","non rispettato"))</f>
        <v>Limite 2016 specifica macrocategoria rispettato</v>
      </c>
    </row>
    <row r="13" spans="1:6" x14ac:dyDescent="0.2">
      <c r="A13" s="3" t="s">
        <v>930</v>
      </c>
    </row>
    <row r="14" spans="1:6" x14ac:dyDescent="0.2">
      <c r="A14" s="3" t="s">
        <v>931</v>
      </c>
    </row>
  </sheetData>
  <sheetProtection algorithmName="SHA-512" hashValue="mHoTX0uLEa8V0Gswoe8Z1gXOaCGTxVK5QGzbVvzXrryHp6uRMEb5+EKIfaJDYqKEBs7XvoeC0nF9HM5RGP4zHQ==" saltValue="Sv0r4Hn4qLQGmjk7sWqK9Q==" spinCount="100000" sheet="1" formatColumns="0" selectLockedCells="1" selectUnlockedCells="1"/>
  <mergeCells count="1">
    <mergeCell ref="C4:F4"/>
  </mergeCells>
  <printOptions horizontalCentered="1" verticalCentered="1"/>
  <pageMargins left="0.196850393700787" right="0" top="0.15748031496063" bottom="0.15748031496063" header="0.196850393700787" footer="0.196850393700787"/>
  <pageSetup paperSize="9"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tabColor indexed="10"/>
    <pageSetUpPr fitToPage="1"/>
  </sheetPr>
  <dimension ref="A1:XFD30"/>
  <sheetViews>
    <sheetView showGridLines="0" workbookViewId="0">
      <pane ySplit="4" topLeftCell="A11" activePane="bottomLeft" state="frozen"/>
      <selection activeCell="A2" sqref="A2"/>
      <selection pane="bottomLeft" activeCell="C4" sqref="C4"/>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728" t="str">
        <f>'t1'!A1</f>
        <v>REGIONI ED AUTONOMIE LOCALI - anno 2023</v>
      </c>
      <c r="B1" s="1728"/>
      <c r="C1" s="1728"/>
      <c r="D1" s="1728"/>
    </row>
    <row r="2" spans="1:9" ht="56.25" customHeight="1" x14ac:dyDescent="0.2">
      <c r="A2" s="1822" t="s">
        <v>443</v>
      </c>
      <c r="B2" s="1822"/>
      <c r="C2" s="1822"/>
      <c r="D2" s="1822"/>
    </row>
    <row r="3" spans="1:9" ht="51" customHeight="1" x14ac:dyDescent="0.25">
      <c r="A3" s="1655"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31.12.2023 rilevati in Tabella 1 (Squadratura 7)</v>
      </c>
      <c r="B3" s="1655"/>
      <c r="C3" s="1655"/>
      <c r="D3" s="1655"/>
    </row>
    <row r="4" spans="1:9" ht="11.25" customHeight="1" thickBot="1" x14ac:dyDescent="0.25">
      <c r="A4" s="286"/>
      <c r="B4" s="3"/>
      <c r="C4" s="3"/>
      <c r="D4" s="3"/>
    </row>
    <row r="5" spans="1:9" ht="18" customHeight="1" x14ac:dyDescent="0.2">
      <c r="A5" s="1831" t="s">
        <v>1399</v>
      </c>
      <c r="B5" s="1832"/>
      <c r="C5" s="1833" t="str">
        <f>IF('SI_1A(COMUNI-PROVINCE-CITTA_ME)'!I251=0,"A T T E N Z I O N E :  TABELLA NON COMPILATA","")</f>
        <v>A T T E N Z I O N E :  TABELLA NON COMPILATA</v>
      </c>
      <c r="D5" s="1834"/>
    </row>
    <row r="6" spans="1:9" s="171" customFormat="1" ht="22.5" x14ac:dyDescent="0.15">
      <c r="A6" s="1829" t="s">
        <v>1211</v>
      </c>
      <c r="B6" s="159" t="str">
        <f>"Presenti 31.12."&amp;'t1'!$L$1&amp;" (Tab 1)"</f>
        <v>Presenti 31.12.2023 (Tab 1)</v>
      </c>
      <c r="C6" s="159" t="s">
        <v>435</v>
      </c>
      <c r="D6" s="571" t="s">
        <v>184</v>
      </c>
    </row>
    <row r="7" spans="1:9" s="169" customFormat="1" x14ac:dyDescent="0.2">
      <c r="A7" s="1830"/>
      <c r="B7" s="165" t="s">
        <v>194</v>
      </c>
      <c r="C7" s="166" t="s">
        <v>195</v>
      </c>
      <c r="D7" s="572" t="s">
        <v>434</v>
      </c>
    </row>
    <row r="8" spans="1:9" ht="14.1" customHeight="1" x14ac:dyDescent="0.2">
      <c r="A8" s="133" t="s">
        <v>436</v>
      </c>
      <c r="B8" s="302">
        <f>SUM('t1'!$K$13:$L$14)</f>
        <v>0</v>
      </c>
      <c r="C8" s="303">
        <f>'SI_1A(COMUNI-PROVINCE-CITTA_ME)'!F176+'SI_1A(COMUNI-PROVINCE-CITTA_ME)'!F182</f>
        <v>0</v>
      </c>
      <c r="D8" s="573" t="str">
        <f>IF(C8&gt;B8,"ERRORE","OK")</f>
        <v>OK</v>
      </c>
      <c r="I8" s="707"/>
    </row>
    <row r="9" spans="1:9" ht="14.1" customHeight="1" x14ac:dyDescent="0.2">
      <c r="A9" s="133" t="s">
        <v>1210</v>
      </c>
      <c r="B9" s="302">
        <f>SUM('t1'!$K$17:$L$17)</f>
        <v>1</v>
      </c>
      <c r="C9" s="303">
        <f>'SI_1A(COMUNI-PROVINCE-CITTA_ME)'!F177+'SI_1A(COMUNI-PROVINCE-CITTA_ME)'!F183+'SI_1A(COMUNI-PROVINCE-CITTA_ME)'!F188</f>
        <v>0</v>
      </c>
      <c r="D9" s="573" t="str">
        <f>IF(C9&gt;B9,"ERRORE","OK")</f>
        <v>OK</v>
      </c>
      <c r="I9" s="707"/>
    </row>
    <row r="10" spans="1:9" ht="14.1" customHeight="1" thickBot="1" x14ac:dyDescent="0.25">
      <c r="A10" s="574" t="s">
        <v>1226</v>
      </c>
      <c r="B10" s="575">
        <f>SUM('t1'!$K$18:$L$18)</f>
        <v>1</v>
      </c>
      <c r="C10" s="575">
        <f>'SI_1A(COMUNI-PROVINCE-CITTA_ME)'!F178+'SI_1A(COMUNI-PROVINCE-CITTA_ME)'!F184+'SI_1A(COMUNI-PROVINCE-CITTA_ME)'!F189</f>
        <v>0</v>
      </c>
      <c r="D10" s="576" t="str">
        <f>IF(C10&gt;B10,"ERRORE","OK")</f>
        <v>OK</v>
      </c>
      <c r="I10" s="707"/>
    </row>
    <row r="11" spans="1:9" ht="12" thickBot="1" x14ac:dyDescent="0.25"/>
    <row r="12" spans="1:9" ht="18" customHeight="1" x14ac:dyDescent="0.2">
      <c r="A12" s="1835" t="s">
        <v>437</v>
      </c>
      <c r="B12" s="1832"/>
      <c r="C12" s="1833" t="str">
        <f>IF('SI_1A(UNIONE_COMUNI)'!I251=0,"A T T E N Z I O N E :  TABELLA NON COMPILATA","")</f>
        <v>A T T E N Z I O N E :  TABELLA NON COMPILATA</v>
      </c>
      <c r="D12" s="1834"/>
    </row>
    <row r="13" spans="1:9" s="171" customFormat="1" ht="22.5" x14ac:dyDescent="0.15">
      <c r="A13" s="1829" t="s">
        <v>1211</v>
      </c>
      <c r="B13" s="159" t="str">
        <f>"Presenti 31.12."&amp;'t1'!$L$1&amp;" (Tab 1)"</f>
        <v>Presenti 31.12.2023 (Tab 1)</v>
      </c>
      <c r="C13" s="159" t="s">
        <v>435</v>
      </c>
      <c r="D13" s="571" t="s">
        <v>184</v>
      </c>
    </row>
    <row r="14" spans="1:9" s="169" customFormat="1" x14ac:dyDescent="0.2">
      <c r="A14" s="1830"/>
      <c r="B14" s="165" t="s">
        <v>194</v>
      </c>
      <c r="C14" s="166" t="s">
        <v>195</v>
      </c>
      <c r="D14" s="572" t="s">
        <v>434</v>
      </c>
    </row>
    <row r="15" spans="1:9" ht="14.1" customHeight="1" x14ac:dyDescent="0.2">
      <c r="A15" s="133" t="s">
        <v>436</v>
      </c>
      <c r="B15" s="302">
        <f>SUM('t1'!$K$13:$L$14)</f>
        <v>0</v>
      </c>
      <c r="C15" s="705">
        <f>'SI_1A(UNIONE_COMUNI)'!F176+'SI_1A(UNIONE_COMUNI)'!F182</f>
        <v>0</v>
      </c>
      <c r="D15" s="573" t="str">
        <f>IF(C15&gt;B15,"ERRORE","OK")</f>
        <v>OK</v>
      </c>
    </row>
    <row r="16" spans="1:9" ht="14.1" customHeight="1" x14ac:dyDescent="0.2">
      <c r="A16" s="133" t="s">
        <v>1210</v>
      </c>
      <c r="B16" s="302">
        <f>SUM('t1'!$K$17:$L$17)</f>
        <v>1</v>
      </c>
      <c r="C16" s="705">
        <f>'SI_1A(UNIONE_COMUNI)'!F177+'SI_1A(UNIONE_COMUNI)'!F183+'SI_1A(UNIONE_COMUNI)'!F188</f>
        <v>0</v>
      </c>
      <c r="D16" s="573" t="str">
        <f>IF(C16&gt;B16,"ERRORE","OK")</f>
        <v>OK</v>
      </c>
    </row>
    <row r="17" spans="1:16384" ht="14.1" customHeight="1" thickBot="1" x14ac:dyDescent="0.25">
      <c r="A17" s="574" t="s">
        <v>1226</v>
      </c>
      <c r="B17" s="575">
        <f>SUM('t1'!$K$18:$L$18)</f>
        <v>1</v>
      </c>
      <c r="C17" s="575">
        <f>'SI_1A(UNIONE_COMUNI)'!F178+'SI_1A(UNIONE_COMUNI)'!F184+'SI_1A(UNIONE_COMUNI)'!F189</f>
        <v>0</v>
      </c>
      <c r="D17" s="576" t="str">
        <f>IF(C17&gt;B17,"ERRORE","OK")</f>
        <v>OK</v>
      </c>
    </row>
    <row r="18" spans="1:16384" ht="12" thickBot="1" x14ac:dyDescent="0.25"/>
    <row r="19" spans="1:16384" ht="18" customHeight="1" x14ac:dyDescent="0.2">
      <c r="A19" s="1835" t="s">
        <v>438</v>
      </c>
      <c r="B19" s="1832"/>
      <c r="C19" s="1833" t="str">
        <f>IF('SI_1A(COMUNITA_MONTANE)'!I251=0,"A T T E N Z I O N E :  TABELLA NON COMPILATA","")</f>
        <v>A T T E N Z I O N E :  TABELLA NON COMPILATA</v>
      </c>
      <c r="D19" s="1834"/>
    </row>
    <row r="20" spans="1:16384" s="171" customFormat="1" ht="22.5" x14ac:dyDescent="0.15">
      <c r="A20" s="1829" t="s">
        <v>1211</v>
      </c>
      <c r="B20" s="159" t="str">
        <f>"Presenti 31.12."&amp;'t1'!$L$1&amp;" (Tab 1)"</f>
        <v>Presenti 31.12.2023 (Tab 1)</v>
      </c>
      <c r="C20" s="159" t="s">
        <v>435</v>
      </c>
      <c r="D20" s="571" t="s">
        <v>184</v>
      </c>
    </row>
    <row r="21" spans="1:16384" s="169" customFormat="1" x14ac:dyDescent="0.2">
      <c r="A21" s="1830"/>
      <c r="B21" s="165" t="s">
        <v>194</v>
      </c>
      <c r="C21" s="166" t="s">
        <v>195</v>
      </c>
      <c r="D21" s="572" t="s">
        <v>434</v>
      </c>
    </row>
    <row r="22" spans="1:16384" ht="14.1" customHeight="1" x14ac:dyDescent="0.2">
      <c r="A22" s="133" t="s">
        <v>436</v>
      </c>
      <c r="B22" s="302">
        <f>SUM('t1'!$K$13:$L$14)</f>
        <v>0</v>
      </c>
      <c r="C22" s="705">
        <f>'SI_1A(COMUNITA_MONTANE)'!F176+'SI_1A(COMUNITA_MONTANE)'!F182</f>
        <v>0</v>
      </c>
      <c r="D22" s="573" t="str">
        <f>IF(C22&gt;B22,"ERRORE","OK")</f>
        <v>OK</v>
      </c>
    </row>
    <row r="23" spans="1:16384" ht="14.1" customHeight="1" x14ac:dyDescent="0.2">
      <c r="A23" s="133" t="s">
        <v>1210</v>
      </c>
      <c r="B23" s="302">
        <f>SUM('t1'!$K$17:$L$17)</f>
        <v>1</v>
      </c>
      <c r="C23" s="705">
        <f>'SI_1A(COMUNITA_MONTANE)'!F177+'SI_1A(COMUNITA_MONTANE)'!F183+'SI_1A(COMUNITA_MONTANE)'!F188</f>
        <v>0</v>
      </c>
      <c r="D23" s="573" t="str">
        <f>IF(C23&gt;B23,"ERRORE","OK")</f>
        <v>OK</v>
      </c>
    </row>
    <row r="24" spans="1:16384" ht="14.1" customHeight="1" thickBot="1" x14ac:dyDescent="0.25">
      <c r="A24" s="574" t="s">
        <v>1226</v>
      </c>
      <c r="B24" s="575">
        <f>SUM('t1'!$K$18:$L$18)</f>
        <v>1</v>
      </c>
      <c r="C24" s="575">
        <f>'SI_1A(COMUNITA_MONTANE)'!F178+'SI_1A(COMUNITA_MONTANE)'!F184+'SI_1A(COMUNITA_MONTANE)'!F189</f>
        <v>0</v>
      </c>
      <c r="D24" s="576" t="str">
        <f>IF(C24&gt;B24,"ERRORE","OK")</f>
        <v>OK</v>
      </c>
      <c r="E24" s="1352">
        <f>COUNTIF(D8:D10,"ERRORE")+COUNTIF(D15:D17,"ERRORE")+COUNTIF(D22:D24,"ERRORE")</f>
        <v>0</v>
      </c>
    </row>
    <row r="25" spans="1:16384" ht="14.1" customHeight="1" thickBot="1" x14ac:dyDescent="0.25">
      <c r="A25" s="4"/>
      <c r="B25" s="1522"/>
      <c r="C25" s="1522"/>
    </row>
    <row r="26" spans="1:16384" ht="33.6" customHeight="1" x14ac:dyDescent="0.25">
      <c r="A26" s="1826" t="s">
        <v>1397</v>
      </c>
      <c r="B26" s="1827"/>
      <c r="C26" s="1827"/>
      <c r="D26" s="1828"/>
      <c r="E26" s="1655"/>
      <c r="F26" s="1655"/>
      <c r="G26" s="1655"/>
      <c r="H26" s="1655"/>
      <c r="I26" s="1655"/>
      <c r="J26" s="1655"/>
      <c r="K26" s="1655"/>
      <c r="L26" s="1655"/>
      <c r="M26" s="1655"/>
      <c r="N26" s="1655"/>
      <c r="O26" s="1655"/>
      <c r="P26" s="1655"/>
      <c r="Q26" s="1655"/>
      <c r="R26" s="1655"/>
      <c r="S26" s="1655"/>
      <c r="T26" s="1655"/>
      <c r="U26" s="1655"/>
      <c r="V26" s="1655"/>
      <c r="W26" s="1655"/>
      <c r="X26" s="1655"/>
      <c r="Y26" s="1655"/>
      <c r="Z26" s="1655"/>
      <c r="AA26" s="1655"/>
      <c r="AB26" s="1655"/>
      <c r="AC26" s="1655"/>
      <c r="AD26" s="1655"/>
      <c r="AE26" s="1655"/>
      <c r="AF26" s="1655"/>
      <c r="AG26" s="1655"/>
      <c r="AH26" s="1655"/>
      <c r="AI26" s="1655"/>
      <c r="AJ26" s="1655"/>
      <c r="AK26" s="1655"/>
      <c r="AL26" s="1655"/>
      <c r="AM26" s="1655"/>
      <c r="AN26" s="1655"/>
      <c r="AO26" s="1655"/>
      <c r="AP26" s="1655"/>
      <c r="AQ26" s="1655"/>
      <c r="AR26" s="1655"/>
      <c r="AS26" s="1655"/>
      <c r="AT26" s="1655"/>
      <c r="AU26" s="1655"/>
      <c r="AV26" s="1655"/>
      <c r="AW26" s="1655"/>
      <c r="AX26" s="1655"/>
      <c r="AY26" s="1655"/>
      <c r="AZ26" s="1655"/>
      <c r="BA26" s="1655"/>
      <c r="BB26" s="1655"/>
      <c r="BC26" s="1655"/>
      <c r="BD26" s="1655"/>
      <c r="BE26" s="1655"/>
      <c r="BF26" s="1655"/>
      <c r="BG26" s="1655"/>
      <c r="BH26" s="1655"/>
      <c r="BI26" s="1655"/>
      <c r="BJ26" s="1655"/>
      <c r="BK26" s="1655"/>
      <c r="BL26" s="1655"/>
      <c r="BM26" s="1655"/>
      <c r="BN26" s="1655"/>
      <c r="BO26" s="1655"/>
      <c r="BP26" s="1655"/>
      <c r="BQ26" s="1655"/>
      <c r="BR26" s="1655"/>
      <c r="BS26" s="1655"/>
      <c r="BT26" s="1655"/>
      <c r="BU26" s="1655"/>
      <c r="BV26" s="1655"/>
      <c r="BW26" s="1655"/>
      <c r="BX26" s="1655"/>
      <c r="BY26" s="1655"/>
      <c r="BZ26" s="1655"/>
      <c r="CA26" s="1655"/>
      <c r="CB26" s="1655"/>
      <c r="CC26" s="1655"/>
      <c r="CD26" s="1655"/>
      <c r="CE26" s="1655"/>
      <c r="CF26" s="1655"/>
      <c r="CG26" s="1655"/>
      <c r="CH26" s="1655"/>
      <c r="CI26" s="1655"/>
      <c r="CJ26" s="1655"/>
      <c r="CK26" s="1655"/>
      <c r="CL26" s="1655"/>
      <c r="CM26" s="1655"/>
      <c r="CN26" s="1655"/>
      <c r="CO26" s="1655"/>
      <c r="CP26" s="1655"/>
      <c r="CQ26" s="1655"/>
      <c r="CR26" s="1655"/>
      <c r="CS26" s="1655"/>
      <c r="CT26" s="1655"/>
      <c r="CU26" s="1655"/>
      <c r="CV26" s="1655"/>
      <c r="CW26" s="1655"/>
      <c r="CX26" s="1655"/>
      <c r="CY26" s="1655"/>
      <c r="CZ26" s="1655"/>
      <c r="DA26" s="1655"/>
      <c r="DB26" s="1655"/>
      <c r="DC26" s="1655"/>
      <c r="DD26" s="1655"/>
      <c r="DE26" s="1655"/>
      <c r="DF26" s="1655"/>
      <c r="DG26" s="1655"/>
      <c r="DH26" s="1655"/>
      <c r="DI26" s="1655"/>
      <c r="DJ26" s="1655"/>
      <c r="DK26" s="1655"/>
      <c r="DL26" s="1655"/>
      <c r="DM26" s="1655"/>
      <c r="DN26" s="1655"/>
      <c r="DO26" s="1655"/>
      <c r="DP26" s="1655"/>
      <c r="DQ26" s="1655"/>
      <c r="DR26" s="1655"/>
      <c r="DS26" s="1655"/>
      <c r="DT26" s="1655"/>
      <c r="DU26" s="1655"/>
      <c r="DV26" s="1655"/>
      <c r="DW26" s="1655"/>
      <c r="DX26" s="1655"/>
      <c r="DY26" s="1655"/>
      <c r="DZ26" s="1655"/>
      <c r="EA26" s="1655"/>
      <c r="EB26" s="1655"/>
      <c r="EC26" s="1655"/>
      <c r="ED26" s="1655"/>
      <c r="EE26" s="1655"/>
      <c r="EF26" s="1655"/>
      <c r="EG26" s="1655"/>
      <c r="EH26" s="1655"/>
      <c r="EI26" s="1655"/>
      <c r="EJ26" s="1655"/>
      <c r="EK26" s="1655"/>
      <c r="EL26" s="1655"/>
      <c r="EM26" s="1655"/>
      <c r="EN26" s="1655"/>
      <c r="EO26" s="1655"/>
      <c r="EP26" s="1655"/>
      <c r="EQ26" s="1655"/>
      <c r="ER26" s="1655"/>
      <c r="ES26" s="1655"/>
      <c r="ET26" s="1655"/>
      <c r="EU26" s="1655"/>
      <c r="EV26" s="1655"/>
      <c r="EW26" s="1655"/>
      <c r="EX26" s="1655"/>
      <c r="EY26" s="1655"/>
      <c r="EZ26" s="1655"/>
      <c r="FA26" s="1655"/>
      <c r="FB26" s="1655"/>
      <c r="FC26" s="1655"/>
      <c r="FD26" s="1655"/>
      <c r="FE26" s="1655"/>
      <c r="FF26" s="1655"/>
      <c r="FG26" s="1655"/>
      <c r="FH26" s="1655"/>
      <c r="FI26" s="1655"/>
      <c r="FJ26" s="1655"/>
      <c r="FK26" s="1655"/>
      <c r="FL26" s="1655"/>
      <c r="FM26" s="1655"/>
      <c r="FN26" s="1655"/>
      <c r="FO26" s="1655"/>
      <c r="FP26" s="1655"/>
      <c r="FQ26" s="1655"/>
      <c r="FR26" s="1655"/>
      <c r="FS26" s="1655"/>
      <c r="FT26" s="1655"/>
      <c r="FU26" s="1655"/>
      <c r="FV26" s="1655"/>
      <c r="FW26" s="1655"/>
      <c r="FX26" s="1655"/>
      <c r="FY26" s="1655"/>
      <c r="FZ26" s="1655"/>
      <c r="GA26" s="1655"/>
      <c r="GB26" s="1655"/>
      <c r="GC26" s="1655"/>
      <c r="GD26" s="1655"/>
      <c r="GE26" s="1655"/>
      <c r="GF26" s="1655"/>
      <c r="GG26" s="1655"/>
      <c r="GH26" s="1655"/>
      <c r="GI26" s="1655"/>
      <c r="GJ26" s="1655"/>
      <c r="GK26" s="1655"/>
      <c r="GL26" s="1655"/>
      <c r="GM26" s="1655"/>
      <c r="GN26" s="1655"/>
      <c r="GO26" s="1655"/>
      <c r="GP26" s="1655"/>
      <c r="GQ26" s="1655"/>
      <c r="GR26" s="1655"/>
      <c r="GS26" s="1655"/>
      <c r="GT26" s="1655"/>
      <c r="GU26" s="1655"/>
      <c r="GV26" s="1655"/>
      <c r="GW26" s="1655"/>
      <c r="GX26" s="1655"/>
      <c r="GY26" s="1655"/>
      <c r="GZ26" s="1655"/>
      <c r="HA26" s="1655"/>
      <c r="HB26" s="1655"/>
      <c r="HC26" s="1655"/>
      <c r="HD26" s="1655"/>
      <c r="HE26" s="1655"/>
      <c r="HF26" s="1655"/>
      <c r="HG26" s="1655"/>
      <c r="HH26" s="1655"/>
      <c r="HI26" s="1655"/>
      <c r="HJ26" s="1655"/>
      <c r="HK26" s="1655"/>
      <c r="HL26" s="1655"/>
      <c r="HM26" s="1655"/>
      <c r="HN26" s="1655"/>
      <c r="HO26" s="1655"/>
      <c r="HP26" s="1655"/>
      <c r="HQ26" s="1655"/>
      <c r="HR26" s="1655"/>
      <c r="HS26" s="1655"/>
      <c r="HT26" s="1655"/>
      <c r="HU26" s="1655"/>
      <c r="HV26" s="1655"/>
      <c r="HW26" s="1655"/>
      <c r="HX26" s="1655"/>
      <c r="HY26" s="1655"/>
      <c r="HZ26" s="1655"/>
      <c r="IA26" s="1655"/>
      <c r="IB26" s="1655"/>
      <c r="IC26" s="1655"/>
      <c r="ID26" s="1655"/>
      <c r="IE26" s="1655"/>
      <c r="IF26" s="1655"/>
      <c r="IG26" s="1655"/>
      <c r="IH26" s="1655"/>
      <c r="II26" s="1655"/>
      <c r="IJ26" s="1655"/>
      <c r="IK26" s="1655"/>
      <c r="IL26" s="1655"/>
      <c r="IM26" s="1655"/>
      <c r="IN26" s="1655"/>
      <c r="IO26" s="1655"/>
      <c r="IP26" s="1655"/>
      <c r="IQ26" s="1655"/>
      <c r="IR26" s="1655"/>
      <c r="IS26" s="1655"/>
      <c r="IT26" s="1655"/>
      <c r="IU26" s="1655"/>
      <c r="IV26" s="1655"/>
      <c r="IW26" s="1655"/>
      <c r="IX26" s="1655"/>
      <c r="IY26" s="1655"/>
      <c r="IZ26" s="1655"/>
      <c r="JA26" s="1655"/>
      <c r="JB26" s="1655"/>
      <c r="JC26" s="1655"/>
      <c r="JD26" s="1655"/>
      <c r="JE26" s="1655"/>
      <c r="JF26" s="1655"/>
      <c r="JG26" s="1655"/>
      <c r="JH26" s="1655"/>
      <c r="JI26" s="1655"/>
      <c r="JJ26" s="1655"/>
      <c r="JK26" s="1655"/>
      <c r="JL26" s="1655"/>
      <c r="JM26" s="1655"/>
      <c r="JN26" s="1655"/>
      <c r="JO26" s="1655"/>
      <c r="JP26" s="1655"/>
      <c r="JQ26" s="1655"/>
      <c r="JR26" s="1655"/>
      <c r="JS26" s="1655"/>
      <c r="JT26" s="1655"/>
      <c r="JU26" s="1655"/>
      <c r="JV26" s="1655"/>
      <c r="JW26" s="1655"/>
      <c r="JX26" s="1655"/>
      <c r="JY26" s="1655"/>
      <c r="JZ26" s="1655"/>
      <c r="KA26" s="1655"/>
      <c r="KB26" s="1655"/>
      <c r="KC26" s="1655"/>
      <c r="KD26" s="1655"/>
      <c r="KE26" s="1655"/>
      <c r="KF26" s="1655"/>
      <c r="KG26" s="1655"/>
      <c r="KH26" s="1655"/>
      <c r="KI26" s="1655"/>
      <c r="KJ26" s="1655"/>
      <c r="KK26" s="1655"/>
      <c r="KL26" s="1655"/>
      <c r="KM26" s="1655"/>
      <c r="KN26" s="1655"/>
      <c r="KO26" s="1655"/>
      <c r="KP26" s="1655"/>
      <c r="KQ26" s="1655"/>
      <c r="KR26" s="1655"/>
      <c r="KS26" s="1655"/>
      <c r="KT26" s="1655"/>
      <c r="KU26" s="1655"/>
      <c r="KV26" s="1655"/>
      <c r="KW26" s="1655"/>
      <c r="KX26" s="1655"/>
      <c r="KY26" s="1655"/>
      <c r="KZ26" s="1655"/>
      <c r="LA26" s="1655"/>
      <c r="LB26" s="1655"/>
      <c r="LC26" s="1655"/>
      <c r="LD26" s="1655"/>
      <c r="LE26" s="1655"/>
      <c r="LF26" s="1655"/>
      <c r="LG26" s="1655"/>
      <c r="LH26" s="1655"/>
      <c r="LI26" s="1655"/>
      <c r="LJ26" s="1655"/>
      <c r="LK26" s="1655"/>
      <c r="LL26" s="1655"/>
      <c r="LM26" s="1655"/>
      <c r="LN26" s="1655"/>
      <c r="LO26" s="1655"/>
      <c r="LP26" s="1655"/>
      <c r="LQ26" s="1655"/>
      <c r="LR26" s="1655"/>
      <c r="LS26" s="1655"/>
      <c r="LT26" s="1655"/>
      <c r="LU26" s="1655"/>
      <c r="LV26" s="1655"/>
      <c r="LW26" s="1655"/>
      <c r="LX26" s="1655"/>
      <c r="LY26" s="1655"/>
      <c r="LZ26" s="1655"/>
      <c r="MA26" s="1655"/>
      <c r="MB26" s="1655"/>
      <c r="MC26" s="1655"/>
      <c r="MD26" s="1655"/>
      <c r="ME26" s="1655"/>
      <c r="MF26" s="1655"/>
      <c r="MG26" s="1655"/>
      <c r="MH26" s="1655"/>
      <c r="MI26" s="1655"/>
      <c r="MJ26" s="1655"/>
      <c r="MK26" s="1655"/>
      <c r="ML26" s="1655"/>
      <c r="MM26" s="1655"/>
      <c r="MN26" s="1655"/>
      <c r="MO26" s="1655"/>
      <c r="MP26" s="1655"/>
      <c r="MQ26" s="1655"/>
      <c r="MR26" s="1655"/>
      <c r="MS26" s="1655"/>
      <c r="MT26" s="1655"/>
      <c r="MU26" s="1655"/>
      <c r="MV26" s="1655"/>
      <c r="MW26" s="1655"/>
      <c r="MX26" s="1655"/>
      <c r="MY26" s="1655"/>
      <c r="MZ26" s="1655"/>
      <c r="NA26" s="1655"/>
      <c r="NB26" s="1655"/>
      <c r="NC26" s="1655"/>
      <c r="ND26" s="1655"/>
      <c r="NE26" s="1655"/>
      <c r="NF26" s="1655"/>
      <c r="NG26" s="1655"/>
      <c r="NH26" s="1655"/>
      <c r="NI26" s="1655"/>
      <c r="NJ26" s="1655"/>
      <c r="NK26" s="1655"/>
      <c r="NL26" s="1655"/>
      <c r="NM26" s="1655"/>
      <c r="NN26" s="1655"/>
      <c r="NO26" s="1655"/>
      <c r="NP26" s="1655"/>
      <c r="NQ26" s="1655"/>
      <c r="NR26" s="1655"/>
      <c r="NS26" s="1655"/>
      <c r="NT26" s="1655"/>
      <c r="NU26" s="1655"/>
      <c r="NV26" s="1655"/>
      <c r="NW26" s="1655"/>
      <c r="NX26" s="1655"/>
      <c r="NY26" s="1655"/>
      <c r="NZ26" s="1655"/>
      <c r="OA26" s="1655"/>
      <c r="OB26" s="1655"/>
      <c r="OC26" s="1655"/>
      <c r="OD26" s="1655"/>
      <c r="OE26" s="1655"/>
      <c r="OF26" s="1655"/>
      <c r="OG26" s="1655"/>
      <c r="OH26" s="1655"/>
      <c r="OI26" s="1655"/>
      <c r="OJ26" s="1655"/>
      <c r="OK26" s="1655"/>
      <c r="OL26" s="1655"/>
      <c r="OM26" s="1655"/>
      <c r="ON26" s="1655"/>
      <c r="OO26" s="1655"/>
      <c r="OP26" s="1655"/>
      <c r="OQ26" s="1655"/>
      <c r="OR26" s="1655"/>
      <c r="OS26" s="1655"/>
      <c r="OT26" s="1655"/>
      <c r="OU26" s="1655"/>
      <c r="OV26" s="1655"/>
      <c r="OW26" s="1655"/>
      <c r="OX26" s="1655"/>
      <c r="OY26" s="1655"/>
      <c r="OZ26" s="1655"/>
      <c r="PA26" s="1655"/>
      <c r="PB26" s="1655"/>
      <c r="PC26" s="1655"/>
      <c r="PD26" s="1655"/>
      <c r="PE26" s="1655"/>
      <c r="PF26" s="1655"/>
      <c r="PG26" s="1655"/>
      <c r="PH26" s="1655"/>
      <c r="PI26" s="1655"/>
      <c r="PJ26" s="1655"/>
      <c r="PK26" s="1655"/>
      <c r="PL26" s="1655"/>
      <c r="PM26" s="1655"/>
      <c r="PN26" s="1655"/>
      <c r="PO26" s="1655"/>
      <c r="PP26" s="1655"/>
      <c r="PQ26" s="1655"/>
      <c r="PR26" s="1655"/>
      <c r="PS26" s="1655"/>
      <c r="PT26" s="1655"/>
      <c r="PU26" s="1655"/>
      <c r="PV26" s="1655"/>
      <c r="PW26" s="1655"/>
      <c r="PX26" s="1655"/>
      <c r="PY26" s="1655"/>
      <c r="PZ26" s="1655"/>
      <c r="QA26" s="1655"/>
      <c r="QB26" s="1655"/>
      <c r="QC26" s="1655"/>
      <c r="QD26" s="1655"/>
      <c r="QE26" s="1655"/>
      <c r="QF26" s="1655"/>
      <c r="QG26" s="1655"/>
      <c r="QH26" s="1655"/>
      <c r="QI26" s="1655"/>
      <c r="QJ26" s="1655"/>
      <c r="QK26" s="1655"/>
      <c r="QL26" s="1655"/>
      <c r="QM26" s="1655"/>
      <c r="QN26" s="1655"/>
      <c r="QO26" s="1655"/>
      <c r="QP26" s="1655"/>
      <c r="QQ26" s="1655"/>
      <c r="QR26" s="1655"/>
      <c r="QS26" s="1655"/>
      <c r="QT26" s="1655"/>
      <c r="QU26" s="1655"/>
      <c r="QV26" s="1655"/>
      <c r="QW26" s="1655"/>
      <c r="QX26" s="1655"/>
      <c r="QY26" s="1655"/>
      <c r="QZ26" s="1655"/>
      <c r="RA26" s="1655"/>
      <c r="RB26" s="1655"/>
      <c r="RC26" s="1655"/>
      <c r="RD26" s="1655"/>
      <c r="RE26" s="1655"/>
      <c r="RF26" s="1655"/>
      <c r="RG26" s="1655"/>
      <c r="RH26" s="1655"/>
      <c r="RI26" s="1655"/>
      <c r="RJ26" s="1655"/>
      <c r="RK26" s="1655"/>
      <c r="RL26" s="1655"/>
      <c r="RM26" s="1655"/>
      <c r="RN26" s="1655"/>
      <c r="RO26" s="1655"/>
      <c r="RP26" s="1655"/>
      <c r="RQ26" s="1655"/>
      <c r="RR26" s="1655"/>
      <c r="RS26" s="1655"/>
      <c r="RT26" s="1655"/>
      <c r="RU26" s="1655"/>
      <c r="RV26" s="1655"/>
      <c r="RW26" s="1655"/>
      <c r="RX26" s="1655"/>
      <c r="RY26" s="1655"/>
      <c r="RZ26" s="1655"/>
      <c r="SA26" s="1655"/>
      <c r="SB26" s="1655"/>
      <c r="SC26" s="1655"/>
      <c r="SD26" s="1655"/>
      <c r="SE26" s="1655"/>
      <c r="SF26" s="1655"/>
      <c r="SG26" s="1655"/>
      <c r="SH26" s="1655"/>
      <c r="SI26" s="1655"/>
      <c r="SJ26" s="1655"/>
      <c r="SK26" s="1655"/>
      <c r="SL26" s="1655"/>
      <c r="SM26" s="1655"/>
      <c r="SN26" s="1655"/>
      <c r="SO26" s="1655"/>
      <c r="SP26" s="1655"/>
      <c r="SQ26" s="1655"/>
      <c r="SR26" s="1655"/>
      <c r="SS26" s="1655"/>
      <c r="ST26" s="1655"/>
      <c r="SU26" s="1655"/>
      <c r="SV26" s="1655"/>
      <c r="SW26" s="1655"/>
      <c r="SX26" s="1655"/>
      <c r="SY26" s="1655"/>
      <c r="SZ26" s="1655"/>
      <c r="TA26" s="1655"/>
      <c r="TB26" s="1655"/>
      <c r="TC26" s="1655"/>
      <c r="TD26" s="1655"/>
      <c r="TE26" s="1655"/>
      <c r="TF26" s="1655"/>
      <c r="TG26" s="1655"/>
      <c r="TH26" s="1655"/>
      <c r="TI26" s="1655"/>
      <c r="TJ26" s="1655"/>
      <c r="TK26" s="1655"/>
      <c r="TL26" s="1655"/>
      <c r="TM26" s="1655"/>
      <c r="TN26" s="1655"/>
      <c r="TO26" s="1655"/>
      <c r="TP26" s="1655"/>
      <c r="TQ26" s="1655"/>
      <c r="TR26" s="1655"/>
      <c r="TS26" s="1655"/>
      <c r="TT26" s="1655"/>
      <c r="TU26" s="1655"/>
      <c r="TV26" s="1655"/>
      <c r="TW26" s="1655"/>
      <c r="TX26" s="1655"/>
      <c r="TY26" s="1655"/>
      <c r="TZ26" s="1655"/>
      <c r="UA26" s="1655"/>
      <c r="UB26" s="1655"/>
      <c r="UC26" s="1655"/>
      <c r="UD26" s="1655"/>
      <c r="UE26" s="1655"/>
      <c r="UF26" s="1655"/>
      <c r="UG26" s="1655"/>
      <c r="UH26" s="1655"/>
      <c r="UI26" s="1655"/>
      <c r="UJ26" s="1655"/>
      <c r="UK26" s="1655"/>
      <c r="UL26" s="1655"/>
      <c r="UM26" s="1655"/>
      <c r="UN26" s="1655"/>
      <c r="UO26" s="1655"/>
      <c r="UP26" s="1655"/>
      <c r="UQ26" s="1655"/>
      <c r="UR26" s="1655"/>
      <c r="US26" s="1655"/>
      <c r="UT26" s="1655"/>
      <c r="UU26" s="1655"/>
      <c r="UV26" s="1655"/>
      <c r="UW26" s="1655"/>
      <c r="UX26" s="1655"/>
      <c r="UY26" s="1655"/>
      <c r="UZ26" s="1655"/>
      <c r="VA26" s="1655"/>
      <c r="VB26" s="1655"/>
      <c r="VC26" s="1655"/>
      <c r="VD26" s="1655"/>
      <c r="VE26" s="1655"/>
      <c r="VF26" s="1655"/>
      <c r="VG26" s="1655"/>
      <c r="VH26" s="1655"/>
      <c r="VI26" s="1655"/>
      <c r="VJ26" s="1655"/>
      <c r="VK26" s="1655"/>
      <c r="VL26" s="1655"/>
      <c r="VM26" s="1655"/>
      <c r="VN26" s="1655"/>
      <c r="VO26" s="1655"/>
      <c r="VP26" s="1655"/>
      <c r="VQ26" s="1655"/>
      <c r="VR26" s="1655"/>
      <c r="VS26" s="1655"/>
      <c r="VT26" s="1655"/>
      <c r="VU26" s="1655"/>
      <c r="VV26" s="1655"/>
      <c r="VW26" s="1655"/>
      <c r="VX26" s="1655"/>
      <c r="VY26" s="1655"/>
      <c r="VZ26" s="1655"/>
      <c r="WA26" s="1655"/>
      <c r="WB26" s="1655"/>
      <c r="WC26" s="1655"/>
      <c r="WD26" s="1655"/>
      <c r="WE26" s="1655"/>
      <c r="WF26" s="1655"/>
      <c r="WG26" s="1655"/>
      <c r="WH26" s="1655"/>
      <c r="WI26" s="1655"/>
      <c r="WJ26" s="1655"/>
      <c r="WK26" s="1655"/>
      <c r="WL26" s="1655"/>
      <c r="WM26" s="1655"/>
      <c r="WN26" s="1655"/>
      <c r="WO26" s="1655"/>
      <c r="WP26" s="1655"/>
      <c r="WQ26" s="1655"/>
      <c r="WR26" s="1655"/>
      <c r="WS26" s="1655"/>
      <c r="WT26" s="1655"/>
      <c r="WU26" s="1655"/>
      <c r="WV26" s="1655"/>
      <c r="WW26" s="1655"/>
      <c r="WX26" s="1655"/>
      <c r="WY26" s="1655"/>
      <c r="WZ26" s="1655"/>
      <c r="XA26" s="1655"/>
      <c r="XB26" s="1655"/>
      <c r="XC26" s="1655"/>
      <c r="XD26" s="1655"/>
      <c r="XE26" s="1655"/>
      <c r="XF26" s="1655"/>
      <c r="XG26" s="1655"/>
      <c r="XH26" s="1655"/>
      <c r="XI26" s="1655"/>
      <c r="XJ26" s="1655"/>
      <c r="XK26" s="1655"/>
      <c r="XL26" s="1655"/>
      <c r="XM26" s="1655"/>
      <c r="XN26" s="1655"/>
      <c r="XO26" s="1655"/>
      <c r="XP26" s="1655"/>
      <c r="XQ26" s="1655"/>
      <c r="XR26" s="1655"/>
      <c r="XS26" s="1655"/>
      <c r="XT26" s="1655"/>
      <c r="XU26" s="1655"/>
      <c r="XV26" s="1655"/>
      <c r="XW26" s="1655"/>
      <c r="XX26" s="1655"/>
      <c r="XY26" s="1655"/>
      <c r="XZ26" s="1655"/>
      <c r="YA26" s="1655"/>
      <c r="YB26" s="1655"/>
      <c r="YC26" s="1655"/>
      <c r="YD26" s="1655"/>
      <c r="YE26" s="1655"/>
      <c r="YF26" s="1655"/>
      <c r="YG26" s="1655"/>
      <c r="YH26" s="1655"/>
      <c r="YI26" s="1655"/>
      <c r="YJ26" s="1655"/>
      <c r="YK26" s="1655"/>
      <c r="YL26" s="1655"/>
      <c r="YM26" s="1655"/>
      <c r="YN26" s="1655"/>
      <c r="YO26" s="1655"/>
      <c r="YP26" s="1655"/>
      <c r="YQ26" s="1655"/>
      <c r="YR26" s="1655"/>
      <c r="YS26" s="1655"/>
      <c r="YT26" s="1655"/>
      <c r="YU26" s="1655"/>
      <c r="YV26" s="1655"/>
      <c r="YW26" s="1655"/>
      <c r="YX26" s="1655"/>
      <c r="YY26" s="1655"/>
      <c r="YZ26" s="1655"/>
      <c r="ZA26" s="1655"/>
      <c r="ZB26" s="1655"/>
      <c r="ZC26" s="1655"/>
      <c r="ZD26" s="1655"/>
      <c r="ZE26" s="1655"/>
      <c r="ZF26" s="1655"/>
      <c r="ZG26" s="1655"/>
      <c r="ZH26" s="1655"/>
      <c r="ZI26" s="1655"/>
      <c r="ZJ26" s="1655"/>
      <c r="ZK26" s="1655"/>
      <c r="ZL26" s="1655"/>
      <c r="ZM26" s="1655"/>
      <c r="ZN26" s="1655"/>
      <c r="ZO26" s="1655"/>
      <c r="ZP26" s="1655"/>
      <c r="ZQ26" s="1655"/>
      <c r="ZR26" s="1655"/>
      <c r="ZS26" s="1655"/>
      <c r="ZT26" s="1655"/>
      <c r="ZU26" s="1655"/>
      <c r="ZV26" s="1655"/>
      <c r="ZW26" s="1655"/>
      <c r="ZX26" s="1655"/>
      <c r="ZY26" s="1655"/>
      <c r="ZZ26" s="1655"/>
      <c r="AAA26" s="1655"/>
      <c r="AAB26" s="1655"/>
      <c r="AAC26" s="1655"/>
      <c r="AAD26" s="1655"/>
      <c r="AAE26" s="1655"/>
      <c r="AAF26" s="1655"/>
      <c r="AAG26" s="1655"/>
      <c r="AAH26" s="1655"/>
      <c r="AAI26" s="1655"/>
      <c r="AAJ26" s="1655"/>
      <c r="AAK26" s="1655"/>
      <c r="AAL26" s="1655"/>
      <c r="AAM26" s="1655"/>
      <c r="AAN26" s="1655"/>
      <c r="AAO26" s="1655"/>
      <c r="AAP26" s="1655"/>
      <c r="AAQ26" s="1655"/>
      <c r="AAR26" s="1655"/>
      <c r="AAS26" s="1655"/>
      <c r="AAT26" s="1655"/>
      <c r="AAU26" s="1655"/>
      <c r="AAV26" s="1655"/>
      <c r="AAW26" s="1655"/>
      <c r="AAX26" s="1655"/>
      <c r="AAY26" s="1655"/>
      <c r="AAZ26" s="1655"/>
      <c r="ABA26" s="1655"/>
      <c r="ABB26" s="1655"/>
      <c r="ABC26" s="1655"/>
      <c r="ABD26" s="1655"/>
      <c r="ABE26" s="1655"/>
      <c r="ABF26" s="1655"/>
      <c r="ABG26" s="1655"/>
      <c r="ABH26" s="1655"/>
      <c r="ABI26" s="1655"/>
      <c r="ABJ26" s="1655"/>
      <c r="ABK26" s="1655"/>
      <c r="ABL26" s="1655"/>
      <c r="ABM26" s="1655"/>
      <c r="ABN26" s="1655"/>
      <c r="ABO26" s="1655"/>
      <c r="ABP26" s="1655"/>
      <c r="ABQ26" s="1655"/>
      <c r="ABR26" s="1655"/>
      <c r="ABS26" s="1655"/>
      <c r="ABT26" s="1655"/>
      <c r="ABU26" s="1655"/>
      <c r="ABV26" s="1655"/>
      <c r="ABW26" s="1655"/>
      <c r="ABX26" s="1655"/>
      <c r="ABY26" s="1655"/>
      <c r="ABZ26" s="1655"/>
      <c r="ACA26" s="1655"/>
      <c r="ACB26" s="1655"/>
      <c r="ACC26" s="1655"/>
      <c r="ACD26" s="1655"/>
      <c r="ACE26" s="1655"/>
      <c r="ACF26" s="1655"/>
      <c r="ACG26" s="1655"/>
      <c r="ACH26" s="1655"/>
      <c r="ACI26" s="1655"/>
      <c r="ACJ26" s="1655"/>
      <c r="ACK26" s="1655"/>
      <c r="ACL26" s="1655"/>
      <c r="ACM26" s="1655"/>
      <c r="ACN26" s="1655"/>
      <c r="ACO26" s="1655"/>
      <c r="ACP26" s="1655"/>
      <c r="ACQ26" s="1655"/>
      <c r="ACR26" s="1655"/>
      <c r="ACS26" s="1655"/>
      <c r="ACT26" s="1655"/>
      <c r="ACU26" s="1655"/>
      <c r="ACV26" s="1655"/>
      <c r="ACW26" s="1655"/>
      <c r="ACX26" s="1655"/>
      <c r="ACY26" s="1655"/>
      <c r="ACZ26" s="1655"/>
      <c r="ADA26" s="1655"/>
      <c r="ADB26" s="1655"/>
      <c r="ADC26" s="1655"/>
      <c r="ADD26" s="1655"/>
      <c r="ADE26" s="1655"/>
      <c r="ADF26" s="1655"/>
      <c r="ADG26" s="1655"/>
      <c r="ADH26" s="1655"/>
      <c r="ADI26" s="1655"/>
      <c r="ADJ26" s="1655"/>
      <c r="ADK26" s="1655"/>
      <c r="ADL26" s="1655"/>
      <c r="ADM26" s="1655"/>
      <c r="ADN26" s="1655"/>
      <c r="ADO26" s="1655"/>
      <c r="ADP26" s="1655"/>
      <c r="ADQ26" s="1655"/>
      <c r="ADR26" s="1655"/>
      <c r="ADS26" s="1655"/>
      <c r="ADT26" s="1655"/>
      <c r="ADU26" s="1655"/>
      <c r="ADV26" s="1655"/>
      <c r="ADW26" s="1655"/>
      <c r="ADX26" s="1655"/>
      <c r="ADY26" s="1655"/>
      <c r="ADZ26" s="1655"/>
      <c r="AEA26" s="1655"/>
      <c r="AEB26" s="1655"/>
      <c r="AEC26" s="1655"/>
      <c r="AED26" s="1655"/>
      <c r="AEE26" s="1655"/>
      <c r="AEF26" s="1655"/>
      <c r="AEG26" s="1655"/>
      <c r="AEH26" s="1655"/>
      <c r="AEI26" s="1655"/>
      <c r="AEJ26" s="1655"/>
      <c r="AEK26" s="1655"/>
      <c r="AEL26" s="1655"/>
      <c r="AEM26" s="1655"/>
      <c r="AEN26" s="1655"/>
      <c r="AEO26" s="1655"/>
      <c r="AEP26" s="1655"/>
      <c r="AEQ26" s="1655"/>
      <c r="AER26" s="1655"/>
      <c r="AES26" s="1655"/>
      <c r="AET26" s="1655"/>
      <c r="AEU26" s="1655"/>
      <c r="AEV26" s="1655"/>
      <c r="AEW26" s="1655"/>
      <c r="AEX26" s="1655"/>
      <c r="AEY26" s="1655"/>
      <c r="AEZ26" s="1655"/>
      <c r="AFA26" s="1655"/>
      <c r="AFB26" s="1655"/>
      <c r="AFC26" s="1655"/>
      <c r="AFD26" s="1655"/>
      <c r="AFE26" s="1655"/>
      <c r="AFF26" s="1655"/>
      <c r="AFG26" s="1655"/>
      <c r="AFH26" s="1655"/>
      <c r="AFI26" s="1655"/>
      <c r="AFJ26" s="1655"/>
      <c r="AFK26" s="1655"/>
      <c r="AFL26" s="1655"/>
      <c r="AFM26" s="1655"/>
      <c r="AFN26" s="1655"/>
      <c r="AFO26" s="1655"/>
      <c r="AFP26" s="1655"/>
      <c r="AFQ26" s="1655"/>
      <c r="AFR26" s="1655"/>
      <c r="AFS26" s="1655"/>
      <c r="AFT26" s="1655"/>
      <c r="AFU26" s="1655"/>
      <c r="AFV26" s="1655"/>
      <c r="AFW26" s="1655"/>
      <c r="AFX26" s="1655"/>
      <c r="AFY26" s="1655"/>
      <c r="AFZ26" s="1655"/>
      <c r="AGA26" s="1655"/>
      <c r="AGB26" s="1655"/>
      <c r="AGC26" s="1655"/>
      <c r="AGD26" s="1655"/>
      <c r="AGE26" s="1655"/>
      <c r="AGF26" s="1655"/>
      <c r="AGG26" s="1655"/>
      <c r="AGH26" s="1655"/>
      <c r="AGI26" s="1655"/>
      <c r="AGJ26" s="1655"/>
      <c r="AGK26" s="1655"/>
      <c r="AGL26" s="1655"/>
      <c r="AGM26" s="1655"/>
      <c r="AGN26" s="1655"/>
      <c r="AGO26" s="1655"/>
      <c r="AGP26" s="1655"/>
      <c r="AGQ26" s="1655"/>
      <c r="AGR26" s="1655"/>
      <c r="AGS26" s="1655"/>
      <c r="AGT26" s="1655"/>
      <c r="AGU26" s="1655"/>
      <c r="AGV26" s="1655"/>
      <c r="AGW26" s="1655"/>
      <c r="AGX26" s="1655"/>
      <c r="AGY26" s="1655"/>
      <c r="AGZ26" s="1655"/>
      <c r="AHA26" s="1655"/>
      <c r="AHB26" s="1655"/>
      <c r="AHC26" s="1655"/>
      <c r="AHD26" s="1655"/>
      <c r="AHE26" s="1655"/>
      <c r="AHF26" s="1655"/>
      <c r="AHG26" s="1655"/>
      <c r="AHH26" s="1655"/>
      <c r="AHI26" s="1655"/>
      <c r="AHJ26" s="1655"/>
      <c r="AHK26" s="1655"/>
      <c r="AHL26" s="1655"/>
      <c r="AHM26" s="1655"/>
      <c r="AHN26" s="1655"/>
      <c r="AHO26" s="1655"/>
      <c r="AHP26" s="1655"/>
      <c r="AHQ26" s="1655"/>
      <c r="AHR26" s="1655"/>
      <c r="AHS26" s="1655"/>
      <c r="AHT26" s="1655"/>
      <c r="AHU26" s="1655"/>
      <c r="AHV26" s="1655"/>
      <c r="AHW26" s="1655"/>
      <c r="AHX26" s="1655"/>
      <c r="AHY26" s="1655"/>
      <c r="AHZ26" s="1655"/>
      <c r="AIA26" s="1655"/>
      <c r="AIB26" s="1655"/>
      <c r="AIC26" s="1655"/>
      <c r="AID26" s="1655"/>
      <c r="AIE26" s="1655"/>
      <c r="AIF26" s="1655"/>
      <c r="AIG26" s="1655"/>
      <c r="AIH26" s="1655"/>
      <c r="AII26" s="1655"/>
      <c r="AIJ26" s="1655"/>
      <c r="AIK26" s="1655"/>
      <c r="AIL26" s="1655"/>
      <c r="AIM26" s="1655"/>
      <c r="AIN26" s="1655"/>
      <c r="AIO26" s="1655"/>
      <c r="AIP26" s="1655"/>
      <c r="AIQ26" s="1655"/>
      <c r="AIR26" s="1655"/>
      <c r="AIS26" s="1655"/>
      <c r="AIT26" s="1655"/>
      <c r="AIU26" s="1655"/>
      <c r="AIV26" s="1655"/>
      <c r="AIW26" s="1655"/>
      <c r="AIX26" s="1655"/>
      <c r="AIY26" s="1655"/>
      <c r="AIZ26" s="1655"/>
      <c r="AJA26" s="1655"/>
      <c r="AJB26" s="1655"/>
      <c r="AJC26" s="1655"/>
      <c r="AJD26" s="1655"/>
      <c r="AJE26" s="1655"/>
      <c r="AJF26" s="1655"/>
      <c r="AJG26" s="1655"/>
      <c r="AJH26" s="1655"/>
      <c r="AJI26" s="1655"/>
      <c r="AJJ26" s="1655"/>
      <c r="AJK26" s="1655"/>
      <c r="AJL26" s="1655"/>
      <c r="AJM26" s="1655"/>
      <c r="AJN26" s="1655"/>
      <c r="AJO26" s="1655"/>
      <c r="AJP26" s="1655"/>
      <c r="AJQ26" s="1655"/>
      <c r="AJR26" s="1655"/>
      <c r="AJS26" s="1655"/>
      <c r="AJT26" s="1655"/>
      <c r="AJU26" s="1655"/>
      <c r="AJV26" s="1655"/>
      <c r="AJW26" s="1655"/>
      <c r="AJX26" s="1655"/>
      <c r="AJY26" s="1655"/>
      <c r="AJZ26" s="1655"/>
      <c r="AKA26" s="1655"/>
      <c r="AKB26" s="1655"/>
      <c r="AKC26" s="1655"/>
      <c r="AKD26" s="1655"/>
      <c r="AKE26" s="1655"/>
      <c r="AKF26" s="1655"/>
      <c r="AKG26" s="1655"/>
      <c r="AKH26" s="1655"/>
      <c r="AKI26" s="1655"/>
      <c r="AKJ26" s="1655"/>
      <c r="AKK26" s="1655"/>
      <c r="AKL26" s="1655"/>
      <c r="AKM26" s="1655"/>
      <c r="AKN26" s="1655"/>
      <c r="AKO26" s="1655"/>
      <c r="AKP26" s="1655"/>
      <c r="AKQ26" s="1655"/>
      <c r="AKR26" s="1655"/>
      <c r="AKS26" s="1655"/>
      <c r="AKT26" s="1655"/>
      <c r="AKU26" s="1655"/>
      <c r="AKV26" s="1655"/>
      <c r="AKW26" s="1655"/>
      <c r="AKX26" s="1655"/>
      <c r="AKY26" s="1655"/>
      <c r="AKZ26" s="1655"/>
      <c r="ALA26" s="1655"/>
      <c r="ALB26" s="1655"/>
      <c r="ALC26" s="1655"/>
      <c r="ALD26" s="1655"/>
      <c r="ALE26" s="1655"/>
      <c r="ALF26" s="1655"/>
      <c r="ALG26" s="1655"/>
      <c r="ALH26" s="1655"/>
      <c r="ALI26" s="1655"/>
      <c r="ALJ26" s="1655"/>
      <c r="ALK26" s="1655"/>
      <c r="ALL26" s="1655"/>
      <c r="ALM26" s="1655"/>
      <c r="ALN26" s="1655"/>
      <c r="ALO26" s="1655"/>
      <c r="ALP26" s="1655"/>
      <c r="ALQ26" s="1655"/>
      <c r="ALR26" s="1655"/>
      <c r="ALS26" s="1655"/>
      <c r="ALT26" s="1655"/>
      <c r="ALU26" s="1655"/>
      <c r="ALV26" s="1655"/>
      <c r="ALW26" s="1655"/>
      <c r="ALX26" s="1655"/>
      <c r="ALY26" s="1655"/>
      <c r="ALZ26" s="1655"/>
      <c r="AMA26" s="1655"/>
      <c r="AMB26" s="1655"/>
      <c r="AMC26" s="1655"/>
      <c r="AMD26" s="1655"/>
      <c r="AME26" s="1655"/>
      <c r="AMF26" s="1655"/>
      <c r="AMG26" s="1655"/>
      <c r="AMH26" s="1655"/>
      <c r="AMI26" s="1655"/>
      <c r="AMJ26" s="1655"/>
      <c r="AMK26" s="1655"/>
      <c r="AML26" s="1655"/>
      <c r="AMM26" s="1655"/>
      <c r="AMN26" s="1655"/>
      <c r="AMO26" s="1655"/>
      <c r="AMP26" s="1655"/>
      <c r="AMQ26" s="1655"/>
      <c r="AMR26" s="1655"/>
      <c r="AMS26" s="1655"/>
      <c r="AMT26" s="1655"/>
      <c r="AMU26" s="1655"/>
      <c r="AMV26" s="1655"/>
      <c r="AMW26" s="1655"/>
      <c r="AMX26" s="1655"/>
      <c r="AMY26" s="1655"/>
      <c r="AMZ26" s="1655"/>
      <c r="ANA26" s="1655"/>
      <c r="ANB26" s="1655"/>
      <c r="ANC26" s="1655"/>
      <c r="AND26" s="1655"/>
      <c r="ANE26" s="1655"/>
      <c r="ANF26" s="1655"/>
      <c r="ANG26" s="1655"/>
      <c r="ANH26" s="1655"/>
      <c r="ANI26" s="1655"/>
      <c r="ANJ26" s="1655"/>
      <c r="ANK26" s="1655"/>
      <c r="ANL26" s="1655"/>
      <c r="ANM26" s="1655"/>
      <c r="ANN26" s="1655"/>
      <c r="ANO26" s="1655"/>
      <c r="ANP26" s="1655"/>
      <c r="ANQ26" s="1655"/>
      <c r="ANR26" s="1655"/>
      <c r="ANS26" s="1655"/>
      <c r="ANT26" s="1655"/>
      <c r="ANU26" s="1655"/>
      <c r="ANV26" s="1655"/>
      <c r="ANW26" s="1655"/>
      <c r="ANX26" s="1655"/>
      <c r="ANY26" s="1655"/>
      <c r="ANZ26" s="1655"/>
      <c r="AOA26" s="1655"/>
      <c r="AOB26" s="1655"/>
      <c r="AOC26" s="1655"/>
      <c r="AOD26" s="1655"/>
      <c r="AOE26" s="1655"/>
      <c r="AOF26" s="1655"/>
      <c r="AOG26" s="1655"/>
      <c r="AOH26" s="1655"/>
      <c r="AOI26" s="1655"/>
      <c r="AOJ26" s="1655"/>
      <c r="AOK26" s="1655"/>
      <c r="AOL26" s="1655"/>
      <c r="AOM26" s="1655"/>
      <c r="AON26" s="1655"/>
      <c r="AOO26" s="1655"/>
      <c r="AOP26" s="1655"/>
      <c r="AOQ26" s="1655"/>
      <c r="AOR26" s="1655"/>
      <c r="AOS26" s="1655"/>
      <c r="AOT26" s="1655"/>
      <c r="AOU26" s="1655"/>
      <c r="AOV26" s="1655"/>
      <c r="AOW26" s="1655"/>
      <c r="AOX26" s="1655"/>
      <c r="AOY26" s="1655"/>
      <c r="AOZ26" s="1655"/>
      <c r="APA26" s="1655"/>
      <c r="APB26" s="1655"/>
      <c r="APC26" s="1655"/>
      <c r="APD26" s="1655"/>
      <c r="APE26" s="1655"/>
      <c r="APF26" s="1655"/>
      <c r="APG26" s="1655"/>
      <c r="APH26" s="1655"/>
      <c r="API26" s="1655"/>
      <c r="APJ26" s="1655"/>
      <c r="APK26" s="1655"/>
      <c r="APL26" s="1655"/>
      <c r="APM26" s="1655"/>
      <c r="APN26" s="1655"/>
      <c r="APO26" s="1655"/>
      <c r="APP26" s="1655"/>
      <c r="APQ26" s="1655"/>
      <c r="APR26" s="1655"/>
      <c r="APS26" s="1655"/>
      <c r="APT26" s="1655"/>
      <c r="APU26" s="1655"/>
      <c r="APV26" s="1655"/>
      <c r="APW26" s="1655"/>
      <c r="APX26" s="1655"/>
      <c r="APY26" s="1655"/>
      <c r="APZ26" s="1655"/>
      <c r="AQA26" s="1655"/>
      <c r="AQB26" s="1655"/>
      <c r="AQC26" s="1655"/>
      <c r="AQD26" s="1655"/>
      <c r="AQE26" s="1655"/>
      <c r="AQF26" s="1655"/>
      <c r="AQG26" s="1655"/>
      <c r="AQH26" s="1655"/>
      <c r="AQI26" s="1655"/>
      <c r="AQJ26" s="1655"/>
      <c r="AQK26" s="1655"/>
      <c r="AQL26" s="1655"/>
      <c r="AQM26" s="1655"/>
      <c r="AQN26" s="1655"/>
      <c r="AQO26" s="1655"/>
      <c r="AQP26" s="1655"/>
      <c r="AQQ26" s="1655"/>
      <c r="AQR26" s="1655"/>
      <c r="AQS26" s="1655"/>
      <c r="AQT26" s="1655"/>
      <c r="AQU26" s="1655"/>
      <c r="AQV26" s="1655"/>
      <c r="AQW26" s="1655"/>
      <c r="AQX26" s="1655"/>
      <c r="AQY26" s="1655"/>
      <c r="AQZ26" s="1655"/>
      <c r="ARA26" s="1655"/>
      <c r="ARB26" s="1655"/>
      <c r="ARC26" s="1655"/>
      <c r="ARD26" s="1655"/>
      <c r="ARE26" s="1655"/>
      <c r="ARF26" s="1655"/>
      <c r="ARG26" s="1655"/>
      <c r="ARH26" s="1655"/>
      <c r="ARI26" s="1655"/>
      <c r="ARJ26" s="1655"/>
      <c r="ARK26" s="1655"/>
      <c r="ARL26" s="1655"/>
      <c r="ARM26" s="1655"/>
      <c r="ARN26" s="1655"/>
      <c r="ARO26" s="1655"/>
      <c r="ARP26" s="1655"/>
      <c r="ARQ26" s="1655"/>
      <c r="ARR26" s="1655"/>
      <c r="ARS26" s="1655"/>
      <c r="ART26" s="1655"/>
      <c r="ARU26" s="1655"/>
      <c r="ARV26" s="1655"/>
      <c r="ARW26" s="1655"/>
      <c r="ARX26" s="1655"/>
      <c r="ARY26" s="1655"/>
      <c r="ARZ26" s="1655"/>
      <c r="ASA26" s="1655"/>
      <c r="ASB26" s="1655"/>
      <c r="ASC26" s="1655"/>
      <c r="ASD26" s="1655"/>
      <c r="ASE26" s="1655"/>
      <c r="ASF26" s="1655"/>
      <c r="ASG26" s="1655"/>
      <c r="ASH26" s="1655"/>
      <c r="ASI26" s="1655"/>
      <c r="ASJ26" s="1655"/>
      <c r="ASK26" s="1655"/>
      <c r="ASL26" s="1655"/>
      <c r="ASM26" s="1655"/>
      <c r="ASN26" s="1655"/>
      <c r="ASO26" s="1655"/>
      <c r="ASP26" s="1655"/>
      <c r="ASQ26" s="1655"/>
      <c r="ASR26" s="1655"/>
      <c r="ASS26" s="1655"/>
      <c r="AST26" s="1655"/>
      <c r="ASU26" s="1655"/>
      <c r="ASV26" s="1655"/>
      <c r="ASW26" s="1655"/>
      <c r="ASX26" s="1655"/>
      <c r="ASY26" s="1655"/>
      <c r="ASZ26" s="1655"/>
      <c r="ATA26" s="1655"/>
      <c r="ATB26" s="1655"/>
      <c r="ATC26" s="1655"/>
      <c r="ATD26" s="1655"/>
      <c r="ATE26" s="1655"/>
      <c r="ATF26" s="1655"/>
      <c r="ATG26" s="1655"/>
      <c r="ATH26" s="1655"/>
      <c r="ATI26" s="1655"/>
      <c r="ATJ26" s="1655"/>
      <c r="ATK26" s="1655"/>
      <c r="ATL26" s="1655"/>
      <c r="ATM26" s="1655"/>
      <c r="ATN26" s="1655"/>
      <c r="ATO26" s="1655"/>
      <c r="ATP26" s="1655"/>
      <c r="ATQ26" s="1655"/>
      <c r="ATR26" s="1655"/>
      <c r="ATS26" s="1655"/>
      <c r="ATT26" s="1655"/>
      <c r="ATU26" s="1655"/>
      <c r="ATV26" s="1655"/>
      <c r="ATW26" s="1655"/>
      <c r="ATX26" s="1655"/>
      <c r="ATY26" s="1655"/>
      <c r="ATZ26" s="1655"/>
      <c r="AUA26" s="1655"/>
      <c r="AUB26" s="1655"/>
      <c r="AUC26" s="1655"/>
      <c r="AUD26" s="1655"/>
      <c r="AUE26" s="1655"/>
      <c r="AUF26" s="1655"/>
      <c r="AUG26" s="1655"/>
      <c r="AUH26" s="1655"/>
      <c r="AUI26" s="1655"/>
      <c r="AUJ26" s="1655"/>
      <c r="AUK26" s="1655"/>
      <c r="AUL26" s="1655"/>
      <c r="AUM26" s="1655"/>
      <c r="AUN26" s="1655"/>
      <c r="AUO26" s="1655"/>
      <c r="AUP26" s="1655"/>
      <c r="AUQ26" s="1655"/>
      <c r="AUR26" s="1655"/>
      <c r="AUS26" s="1655"/>
      <c r="AUT26" s="1655"/>
      <c r="AUU26" s="1655"/>
      <c r="AUV26" s="1655"/>
      <c r="AUW26" s="1655"/>
      <c r="AUX26" s="1655"/>
      <c r="AUY26" s="1655"/>
      <c r="AUZ26" s="1655"/>
      <c r="AVA26" s="1655"/>
      <c r="AVB26" s="1655"/>
      <c r="AVC26" s="1655"/>
      <c r="AVD26" s="1655"/>
      <c r="AVE26" s="1655"/>
      <c r="AVF26" s="1655"/>
      <c r="AVG26" s="1655"/>
      <c r="AVH26" s="1655"/>
      <c r="AVI26" s="1655"/>
      <c r="AVJ26" s="1655"/>
      <c r="AVK26" s="1655"/>
      <c r="AVL26" s="1655"/>
      <c r="AVM26" s="1655"/>
      <c r="AVN26" s="1655"/>
      <c r="AVO26" s="1655"/>
      <c r="AVP26" s="1655"/>
      <c r="AVQ26" s="1655"/>
      <c r="AVR26" s="1655"/>
      <c r="AVS26" s="1655"/>
      <c r="AVT26" s="1655"/>
      <c r="AVU26" s="1655"/>
      <c r="AVV26" s="1655"/>
      <c r="AVW26" s="1655"/>
      <c r="AVX26" s="1655"/>
      <c r="AVY26" s="1655"/>
      <c r="AVZ26" s="1655"/>
      <c r="AWA26" s="1655"/>
      <c r="AWB26" s="1655"/>
      <c r="AWC26" s="1655"/>
      <c r="AWD26" s="1655"/>
      <c r="AWE26" s="1655"/>
      <c r="AWF26" s="1655"/>
      <c r="AWG26" s="1655"/>
      <c r="AWH26" s="1655"/>
      <c r="AWI26" s="1655"/>
      <c r="AWJ26" s="1655"/>
      <c r="AWK26" s="1655"/>
      <c r="AWL26" s="1655"/>
      <c r="AWM26" s="1655"/>
      <c r="AWN26" s="1655"/>
      <c r="AWO26" s="1655"/>
      <c r="AWP26" s="1655"/>
      <c r="AWQ26" s="1655"/>
      <c r="AWR26" s="1655"/>
      <c r="AWS26" s="1655"/>
      <c r="AWT26" s="1655"/>
      <c r="AWU26" s="1655"/>
      <c r="AWV26" s="1655"/>
      <c r="AWW26" s="1655"/>
      <c r="AWX26" s="1655"/>
      <c r="AWY26" s="1655"/>
      <c r="AWZ26" s="1655"/>
      <c r="AXA26" s="1655"/>
      <c r="AXB26" s="1655"/>
      <c r="AXC26" s="1655"/>
      <c r="AXD26" s="1655"/>
      <c r="AXE26" s="1655"/>
      <c r="AXF26" s="1655"/>
      <c r="AXG26" s="1655"/>
      <c r="AXH26" s="1655"/>
      <c r="AXI26" s="1655"/>
      <c r="AXJ26" s="1655"/>
      <c r="AXK26" s="1655"/>
      <c r="AXL26" s="1655"/>
      <c r="AXM26" s="1655"/>
      <c r="AXN26" s="1655"/>
      <c r="AXO26" s="1655"/>
      <c r="AXP26" s="1655"/>
      <c r="AXQ26" s="1655"/>
      <c r="AXR26" s="1655"/>
      <c r="AXS26" s="1655"/>
      <c r="AXT26" s="1655"/>
      <c r="AXU26" s="1655"/>
      <c r="AXV26" s="1655"/>
      <c r="AXW26" s="1655"/>
      <c r="AXX26" s="1655"/>
      <c r="AXY26" s="1655"/>
      <c r="AXZ26" s="1655"/>
      <c r="AYA26" s="1655"/>
      <c r="AYB26" s="1655"/>
      <c r="AYC26" s="1655"/>
      <c r="AYD26" s="1655"/>
      <c r="AYE26" s="1655"/>
      <c r="AYF26" s="1655"/>
      <c r="AYG26" s="1655"/>
      <c r="AYH26" s="1655"/>
      <c r="AYI26" s="1655"/>
      <c r="AYJ26" s="1655"/>
      <c r="AYK26" s="1655"/>
      <c r="AYL26" s="1655"/>
      <c r="AYM26" s="1655"/>
      <c r="AYN26" s="1655"/>
      <c r="AYO26" s="1655"/>
      <c r="AYP26" s="1655"/>
      <c r="AYQ26" s="1655"/>
      <c r="AYR26" s="1655"/>
      <c r="AYS26" s="1655"/>
      <c r="AYT26" s="1655"/>
      <c r="AYU26" s="1655"/>
      <c r="AYV26" s="1655"/>
      <c r="AYW26" s="1655"/>
      <c r="AYX26" s="1655"/>
      <c r="AYY26" s="1655"/>
      <c r="AYZ26" s="1655"/>
      <c r="AZA26" s="1655"/>
      <c r="AZB26" s="1655"/>
      <c r="AZC26" s="1655"/>
      <c r="AZD26" s="1655"/>
      <c r="AZE26" s="1655"/>
      <c r="AZF26" s="1655"/>
      <c r="AZG26" s="1655"/>
      <c r="AZH26" s="1655"/>
      <c r="AZI26" s="1655"/>
      <c r="AZJ26" s="1655"/>
      <c r="AZK26" s="1655"/>
      <c r="AZL26" s="1655"/>
      <c r="AZM26" s="1655"/>
      <c r="AZN26" s="1655"/>
      <c r="AZO26" s="1655"/>
      <c r="AZP26" s="1655"/>
      <c r="AZQ26" s="1655"/>
      <c r="AZR26" s="1655"/>
      <c r="AZS26" s="1655"/>
      <c r="AZT26" s="1655"/>
      <c r="AZU26" s="1655"/>
      <c r="AZV26" s="1655"/>
      <c r="AZW26" s="1655"/>
      <c r="AZX26" s="1655"/>
      <c r="AZY26" s="1655"/>
      <c r="AZZ26" s="1655"/>
      <c r="BAA26" s="1655"/>
      <c r="BAB26" s="1655"/>
      <c r="BAC26" s="1655"/>
      <c r="BAD26" s="1655"/>
      <c r="BAE26" s="1655"/>
      <c r="BAF26" s="1655"/>
      <c r="BAG26" s="1655"/>
      <c r="BAH26" s="1655"/>
      <c r="BAI26" s="1655"/>
      <c r="BAJ26" s="1655"/>
      <c r="BAK26" s="1655"/>
      <c r="BAL26" s="1655"/>
      <c r="BAM26" s="1655"/>
      <c r="BAN26" s="1655"/>
      <c r="BAO26" s="1655"/>
      <c r="BAP26" s="1655"/>
      <c r="BAQ26" s="1655"/>
      <c r="BAR26" s="1655"/>
      <c r="BAS26" s="1655"/>
      <c r="BAT26" s="1655"/>
      <c r="BAU26" s="1655"/>
      <c r="BAV26" s="1655"/>
      <c r="BAW26" s="1655"/>
      <c r="BAX26" s="1655"/>
      <c r="BAY26" s="1655"/>
      <c r="BAZ26" s="1655"/>
      <c r="BBA26" s="1655"/>
      <c r="BBB26" s="1655"/>
      <c r="BBC26" s="1655"/>
      <c r="BBD26" s="1655"/>
      <c r="BBE26" s="1655"/>
      <c r="BBF26" s="1655"/>
      <c r="BBG26" s="1655"/>
      <c r="BBH26" s="1655"/>
      <c r="BBI26" s="1655"/>
      <c r="BBJ26" s="1655"/>
      <c r="BBK26" s="1655"/>
      <c r="BBL26" s="1655"/>
      <c r="BBM26" s="1655"/>
      <c r="BBN26" s="1655"/>
      <c r="BBO26" s="1655"/>
      <c r="BBP26" s="1655"/>
      <c r="BBQ26" s="1655"/>
      <c r="BBR26" s="1655"/>
      <c r="BBS26" s="1655"/>
      <c r="BBT26" s="1655"/>
      <c r="BBU26" s="1655"/>
      <c r="BBV26" s="1655"/>
      <c r="BBW26" s="1655"/>
      <c r="BBX26" s="1655"/>
      <c r="BBY26" s="1655"/>
      <c r="BBZ26" s="1655"/>
      <c r="BCA26" s="1655"/>
      <c r="BCB26" s="1655"/>
      <c r="BCC26" s="1655"/>
      <c r="BCD26" s="1655"/>
      <c r="BCE26" s="1655"/>
      <c r="BCF26" s="1655"/>
      <c r="BCG26" s="1655"/>
      <c r="BCH26" s="1655"/>
      <c r="BCI26" s="1655"/>
      <c r="BCJ26" s="1655"/>
      <c r="BCK26" s="1655"/>
      <c r="BCL26" s="1655"/>
      <c r="BCM26" s="1655"/>
      <c r="BCN26" s="1655"/>
      <c r="BCO26" s="1655"/>
      <c r="BCP26" s="1655"/>
      <c r="BCQ26" s="1655"/>
      <c r="BCR26" s="1655"/>
      <c r="BCS26" s="1655"/>
      <c r="BCT26" s="1655"/>
      <c r="BCU26" s="1655"/>
      <c r="BCV26" s="1655"/>
      <c r="BCW26" s="1655"/>
      <c r="BCX26" s="1655"/>
      <c r="BCY26" s="1655"/>
      <c r="BCZ26" s="1655"/>
      <c r="BDA26" s="1655"/>
      <c r="BDB26" s="1655"/>
      <c r="BDC26" s="1655"/>
      <c r="BDD26" s="1655"/>
      <c r="BDE26" s="1655"/>
      <c r="BDF26" s="1655"/>
      <c r="BDG26" s="1655"/>
      <c r="BDH26" s="1655"/>
      <c r="BDI26" s="1655"/>
      <c r="BDJ26" s="1655"/>
      <c r="BDK26" s="1655"/>
      <c r="BDL26" s="1655"/>
      <c r="BDM26" s="1655"/>
      <c r="BDN26" s="1655"/>
      <c r="BDO26" s="1655"/>
      <c r="BDP26" s="1655"/>
      <c r="BDQ26" s="1655"/>
      <c r="BDR26" s="1655"/>
      <c r="BDS26" s="1655"/>
      <c r="BDT26" s="1655"/>
      <c r="BDU26" s="1655"/>
      <c r="BDV26" s="1655"/>
      <c r="BDW26" s="1655"/>
      <c r="BDX26" s="1655"/>
      <c r="BDY26" s="1655"/>
      <c r="BDZ26" s="1655"/>
      <c r="BEA26" s="1655"/>
      <c r="BEB26" s="1655"/>
      <c r="BEC26" s="1655"/>
      <c r="BED26" s="1655"/>
      <c r="BEE26" s="1655"/>
      <c r="BEF26" s="1655"/>
      <c r="BEG26" s="1655"/>
      <c r="BEH26" s="1655"/>
      <c r="BEI26" s="1655"/>
      <c r="BEJ26" s="1655"/>
      <c r="BEK26" s="1655"/>
      <c r="BEL26" s="1655"/>
      <c r="BEM26" s="1655"/>
      <c r="BEN26" s="1655"/>
      <c r="BEO26" s="1655"/>
      <c r="BEP26" s="1655"/>
      <c r="BEQ26" s="1655"/>
      <c r="BER26" s="1655"/>
      <c r="BES26" s="1655"/>
      <c r="BET26" s="1655"/>
      <c r="BEU26" s="1655"/>
      <c r="BEV26" s="1655"/>
      <c r="BEW26" s="1655"/>
      <c r="BEX26" s="1655"/>
      <c r="BEY26" s="1655"/>
      <c r="BEZ26" s="1655"/>
      <c r="BFA26" s="1655"/>
      <c r="BFB26" s="1655"/>
      <c r="BFC26" s="1655"/>
      <c r="BFD26" s="1655"/>
      <c r="BFE26" s="1655"/>
      <c r="BFF26" s="1655"/>
      <c r="BFG26" s="1655"/>
      <c r="BFH26" s="1655"/>
      <c r="BFI26" s="1655"/>
      <c r="BFJ26" s="1655"/>
      <c r="BFK26" s="1655"/>
      <c r="BFL26" s="1655"/>
      <c r="BFM26" s="1655"/>
      <c r="BFN26" s="1655"/>
      <c r="BFO26" s="1655"/>
      <c r="BFP26" s="1655"/>
      <c r="BFQ26" s="1655"/>
      <c r="BFR26" s="1655"/>
      <c r="BFS26" s="1655"/>
      <c r="BFT26" s="1655"/>
      <c r="BFU26" s="1655"/>
      <c r="BFV26" s="1655"/>
      <c r="BFW26" s="1655"/>
      <c r="BFX26" s="1655"/>
      <c r="BFY26" s="1655"/>
      <c r="BFZ26" s="1655"/>
      <c r="BGA26" s="1655"/>
      <c r="BGB26" s="1655"/>
      <c r="BGC26" s="1655"/>
      <c r="BGD26" s="1655"/>
      <c r="BGE26" s="1655"/>
      <c r="BGF26" s="1655"/>
      <c r="BGG26" s="1655"/>
      <c r="BGH26" s="1655"/>
      <c r="BGI26" s="1655"/>
      <c r="BGJ26" s="1655"/>
      <c r="BGK26" s="1655"/>
      <c r="BGL26" s="1655"/>
      <c r="BGM26" s="1655"/>
      <c r="BGN26" s="1655"/>
      <c r="BGO26" s="1655"/>
      <c r="BGP26" s="1655"/>
      <c r="BGQ26" s="1655"/>
      <c r="BGR26" s="1655"/>
      <c r="BGS26" s="1655"/>
      <c r="BGT26" s="1655"/>
      <c r="BGU26" s="1655"/>
      <c r="BGV26" s="1655"/>
      <c r="BGW26" s="1655"/>
      <c r="BGX26" s="1655"/>
      <c r="BGY26" s="1655"/>
      <c r="BGZ26" s="1655"/>
      <c r="BHA26" s="1655"/>
      <c r="BHB26" s="1655"/>
      <c r="BHC26" s="1655"/>
      <c r="BHD26" s="1655"/>
      <c r="BHE26" s="1655"/>
      <c r="BHF26" s="1655"/>
      <c r="BHG26" s="1655"/>
      <c r="BHH26" s="1655"/>
      <c r="BHI26" s="1655"/>
      <c r="BHJ26" s="1655"/>
      <c r="BHK26" s="1655"/>
      <c r="BHL26" s="1655"/>
      <c r="BHM26" s="1655"/>
      <c r="BHN26" s="1655"/>
      <c r="BHO26" s="1655"/>
      <c r="BHP26" s="1655"/>
      <c r="BHQ26" s="1655"/>
      <c r="BHR26" s="1655"/>
      <c r="BHS26" s="1655"/>
      <c r="BHT26" s="1655"/>
      <c r="BHU26" s="1655"/>
      <c r="BHV26" s="1655"/>
      <c r="BHW26" s="1655"/>
      <c r="BHX26" s="1655"/>
      <c r="BHY26" s="1655"/>
      <c r="BHZ26" s="1655"/>
      <c r="BIA26" s="1655"/>
      <c r="BIB26" s="1655"/>
      <c r="BIC26" s="1655"/>
      <c r="BID26" s="1655"/>
      <c r="BIE26" s="1655"/>
      <c r="BIF26" s="1655"/>
      <c r="BIG26" s="1655"/>
      <c r="BIH26" s="1655"/>
      <c r="BII26" s="1655"/>
      <c r="BIJ26" s="1655"/>
      <c r="BIK26" s="1655"/>
      <c r="BIL26" s="1655"/>
      <c r="BIM26" s="1655"/>
      <c r="BIN26" s="1655"/>
      <c r="BIO26" s="1655"/>
      <c r="BIP26" s="1655"/>
      <c r="BIQ26" s="1655"/>
      <c r="BIR26" s="1655"/>
      <c r="BIS26" s="1655"/>
      <c r="BIT26" s="1655"/>
      <c r="BIU26" s="1655"/>
      <c r="BIV26" s="1655"/>
      <c r="BIW26" s="1655"/>
      <c r="BIX26" s="1655"/>
      <c r="BIY26" s="1655"/>
      <c r="BIZ26" s="1655"/>
      <c r="BJA26" s="1655"/>
      <c r="BJB26" s="1655"/>
      <c r="BJC26" s="1655"/>
      <c r="BJD26" s="1655"/>
      <c r="BJE26" s="1655"/>
      <c r="BJF26" s="1655"/>
      <c r="BJG26" s="1655"/>
      <c r="BJH26" s="1655"/>
      <c r="BJI26" s="1655"/>
      <c r="BJJ26" s="1655"/>
      <c r="BJK26" s="1655"/>
      <c r="BJL26" s="1655"/>
      <c r="BJM26" s="1655"/>
      <c r="BJN26" s="1655"/>
      <c r="BJO26" s="1655"/>
      <c r="BJP26" s="1655"/>
      <c r="BJQ26" s="1655"/>
      <c r="BJR26" s="1655"/>
      <c r="BJS26" s="1655"/>
      <c r="BJT26" s="1655"/>
      <c r="BJU26" s="1655"/>
      <c r="BJV26" s="1655"/>
      <c r="BJW26" s="1655"/>
      <c r="BJX26" s="1655"/>
      <c r="BJY26" s="1655"/>
      <c r="BJZ26" s="1655"/>
      <c r="BKA26" s="1655"/>
      <c r="BKB26" s="1655"/>
      <c r="BKC26" s="1655"/>
      <c r="BKD26" s="1655"/>
      <c r="BKE26" s="1655"/>
      <c r="BKF26" s="1655"/>
      <c r="BKG26" s="1655"/>
      <c r="BKH26" s="1655"/>
      <c r="BKI26" s="1655"/>
      <c r="BKJ26" s="1655"/>
      <c r="BKK26" s="1655"/>
      <c r="BKL26" s="1655"/>
      <c r="BKM26" s="1655"/>
      <c r="BKN26" s="1655"/>
      <c r="BKO26" s="1655"/>
      <c r="BKP26" s="1655"/>
      <c r="BKQ26" s="1655"/>
      <c r="BKR26" s="1655"/>
      <c r="BKS26" s="1655"/>
      <c r="BKT26" s="1655"/>
      <c r="BKU26" s="1655"/>
      <c r="BKV26" s="1655"/>
      <c r="BKW26" s="1655"/>
      <c r="BKX26" s="1655"/>
      <c r="BKY26" s="1655"/>
      <c r="BKZ26" s="1655"/>
      <c r="BLA26" s="1655"/>
      <c r="BLB26" s="1655"/>
      <c r="BLC26" s="1655"/>
      <c r="BLD26" s="1655"/>
      <c r="BLE26" s="1655"/>
      <c r="BLF26" s="1655"/>
      <c r="BLG26" s="1655"/>
      <c r="BLH26" s="1655"/>
      <c r="BLI26" s="1655"/>
      <c r="BLJ26" s="1655"/>
      <c r="BLK26" s="1655"/>
      <c r="BLL26" s="1655"/>
      <c r="BLM26" s="1655"/>
      <c r="BLN26" s="1655"/>
      <c r="BLO26" s="1655"/>
      <c r="BLP26" s="1655"/>
      <c r="BLQ26" s="1655"/>
      <c r="BLR26" s="1655"/>
      <c r="BLS26" s="1655"/>
      <c r="BLT26" s="1655"/>
      <c r="BLU26" s="1655"/>
      <c r="BLV26" s="1655"/>
      <c r="BLW26" s="1655"/>
      <c r="BLX26" s="1655"/>
      <c r="BLY26" s="1655"/>
      <c r="BLZ26" s="1655"/>
      <c r="BMA26" s="1655"/>
      <c r="BMB26" s="1655"/>
      <c r="BMC26" s="1655"/>
      <c r="BMD26" s="1655"/>
      <c r="BME26" s="1655"/>
      <c r="BMF26" s="1655"/>
      <c r="BMG26" s="1655"/>
      <c r="BMH26" s="1655"/>
      <c r="BMI26" s="1655"/>
      <c r="BMJ26" s="1655"/>
      <c r="BMK26" s="1655"/>
      <c r="BML26" s="1655"/>
      <c r="BMM26" s="1655"/>
      <c r="BMN26" s="1655"/>
      <c r="BMO26" s="1655"/>
      <c r="BMP26" s="1655"/>
      <c r="BMQ26" s="1655"/>
      <c r="BMR26" s="1655"/>
      <c r="BMS26" s="1655"/>
      <c r="BMT26" s="1655"/>
      <c r="BMU26" s="1655"/>
      <c r="BMV26" s="1655"/>
      <c r="BMW26" s="1655"/>
      <c r="BMX26" s="1655"/>
      <c r="BMY26" s="1655"/>
      <c r="BMZ26" s="1655"/>
      <c r="BNA26" s="1655"/>
      <c r="BNB26" s="1655"/>
      <c r="BNC26" s="1655"/>
      <c r="BND26" s="1655"/>
      <c r="BNE26" s="1655"/>
      <c r="BNF26" s="1655"/>
      <c r="BNG26" s="1655"/>
      <c r="BNH26" s="1655"/>
      <c r="BNI26" s="1655"/>
      <c r="BNJ26" s="1655"/>
      <c r="BNK26" s="1655"/>
      <c r="BNL26" s="1655"/>
      <c r="BNM26" s="1655"/>
      <c r="BNN26" s="1655"/>
      <c r="BNO26" s="1655"/>
      <c r="BNP26" s="1655"/>
      <c r="BNQ26" s="1655"/>
      <c r="BNR26" s="1655"/>
      <c r="BNS26" s="1655"/>
      <c r="BNT26" s="1655"/>
      <c r="BNU26" s="1655"/>
      <c r="BNV26" s="1655"/>
      <c r="BNW26" s="1655"/>
      <c r="BNX26" s="1655"/>
      <c r="BNY26" s="1655"/>
      <c r="BNZ26" s="1655"/>
      <c r="BOA26" s="1655"/>
      <c r="BOB26" s="1655"/>
      <c r="BOC26" s="1655"/>
      <c r="BOD26" s="1655"/>
      <c r="BOE26" s="1655"/>
      <c r="BOF26" s="1655"/>
      <c r="BOG26" s="1655"/>
      <c r="BOH26" s="1655"/>
      <c r="BOI26" s="1655"/>
      <c r="BOJ26" s="1655"/>
      <c r="BOK26" s="1655"/>
      <c r="BOL26" s="1655"/>
      <c r="BOM26" s="1655"/>
      <c r="BON26" s="1655"/>
      <c r="BOO26" s="1655"/>
      <c r="BOP26" s="1655"/>
      <c r="BOQ26" s="1655"/>
      <c r="BOR26" s="1655"/>
      <c r="BOS26" s="1655"/>
      <c r="BOT26" s="1655"/>
      <c r="BOU26" s="1655"/>
      <c r="BOV26" s="1655"/>
      <c r="BOW26" s="1655"/>
      <c r="BOX26" s="1655"/>
      <c r="BOY26" s="1655"/>
      <c r="BOZ26" s="1655"/>
      <c r="BPA26" s="1655"/>
      <c r="BPB26" s="1655"/>
      <c r="BPC26" s="1655"/>
      <c r="BPD26" s="1655"/>
      <c r="BPE26" s="1655"/>
      <c r="BPF26" s="1655"/>
      <c r="BPG26" s="1655"/>
      <c r="BPH26" s="1655"/>
      <c r="BPI26" s="1655"/>
      <c r="BPJ26" s="1655"/>
      <c r="BPK26" s="1655"/>
      <c r="BPL26" s="1655"/>
      <c r="BPM26" s="1655"/>
      <c r="BPN26" s="1655"/>
      <c r="BPO26" s="1655"/>
      <c r="BPP26" s="1655"/>
      <c r="BPQ26" s="1655"/>
      <c r="BPR26" s="1655"/>
      <c r="BPS26" s="1655"/>
      <c r="BPT26" s="1655"/>
      <c r="BPU26" s="1655"/>
      <c r="BPV26" s="1655"/>
      <c r="BPW26" s="1655"/>
      <c r="BPX26" s="1655"/>
      <c r="BPY26" s="1655"/>
      <c r="BPZ26" s="1655"/>
      <c r="BQA26" s="1655"/>
      <c r="BQB26" s="1655"/>
      <c r="BQC26" s="1655"/>
      <c r="BQD26" s="1655"/>
      <c r="BQE26" s="1655"/>
      <c r="BQF26" s="1655"/>
      <c r="BQG26" s="1655"/>
      <c r="BQH26" s="1655"/>
      <c r="BQI26" s="1655"/>
      <c r="BQJ26" s="1655"/>
      <c r="BQK26" s="1655"/>
      <c r="BQL26" s="1655"/>
      <c r="BQM26" s="1655"/>
      <c r="BQN26" s="1655"/>
      <c r="BQO26" s="1655"/>
      <c r="BQP26" s="1655"/>
      <c r="BQQ26" s="1655"/>
      <c r="BQR26" s="1655"/>
      <c r="BQS26" s="1655"/>
      <c r="BQT26" s="1655"/>
      <c r="BQU26" s="1655"/>
      <c r="BQV26" s="1655"/>
      <c r="BQW26" s="1655"/>
      <c r="BQX26" s="1655"/>
      <c r="BQY26" s="1655"/>
      <c r="BQZ26" s="1655"/>
      <c r="BRA26" s="1655"/>
      <c r="BRB26" s="1655"/>
      <c r="BRC26" s="1655"/>
      <c r="BRD26" s="1655"/>
      <c r="BRE26" s="1655"/>
      <c r="BRF26" s="1655"/>
      <c r="BRG26" s="1655"/>
      <c r="BRH26" s="1655"/>
      <c r="BRI26" s="1655"/>
      <c r="BRJ26" s="1655"/>
      <c r="BRK26" s="1655"/>
      <c r="BRL26" s="1655"/>
      <c r="BRM26" s="1655"/>
      <c r="BRN26" s="1655"/>
      <c r="BRO26" s="1655"/>
      <c r="BRP26" s="1655"/>
      <c r="BRQ26" s="1655"/>
      <c r="BRR26" s="1655"/>
      <c r="BRS26" s="1655"/>
      <c r="BRT26" s="1655"/>
      <c r="BRU26" s="1655"/>
      <c r="BRV26" s="1655"/>
      <c r="BRW26" s="1655"/>
      <c r="BRX26" s="1655"/>
      <c r="BRY26" s="1655"/>
      <c r="BRZ26" s="1655"/>
      <c r="BSA26" s="1655"/>
      <c r="BSB26" s="1655"/>
      <c r="BSC26" s="1655"/>
      <c r="BSD26" s="1655"/>
      <c r="BSE26" s="1655"/>
      <c r="BSF26" s="1655"/>
      <c r="BSG26" s="1655"/>
      <c r="BSH26" s="1655"/>
      <c r="BSI26" s="1655"/>
      <c r="BSJ26" s="1655"/>
      <c r="BSK26" s="1655"/>
      <c r="BSL26" s="1655"/>
      <c r="BSM26" s="1655"/>
      <c r="BSN26" s="1655"/>
      <c r="BSO26" s="1655"/>
      <c r="BSP26" s="1655"/>
      <c r="BSQ26" s="1655"/>
      <c r="BSR26" s="1655"/>
      <c r="BSS26" s="1655"/>
      <c r="BST26" s="1655"/>
      <c r="BSU26" s="1655"/>
      <c r="BSV26" s="1655"/>
      <c r="BSW26" s="1655"/>
      <c r="BSX26" s="1655"/>
      <c r="BSY26" s="1655"/>
      <c r="BSZ26" s="1655"/>
      <c r="BTA26" s="1655"/>
      <c r="BTB26" s="1655"/>
      <c r="BTC26" s="1655"/>
      <c r="BTD26" s="1655"/>
      <c r="BTE26" s="1655"/>
      <c r="BTF26" s="1655"/>
      <c r="BTG26" s="1655"/>
      <c r="BTH26" s="1655"/>
      <c r="BTI26" s="1655"/>
      <c r="BTJ26" s="1655"/>
      <c r="BTK26" s="1655"/>
      <c r="BTL26" s="1655"/>
      <c r="BTM26" s="1655"/>
      <c r="BTN26" s="1655"/>
      <c r="BTO26" s="1655"/>
      <c r="BTP26" s="1655"/>
      <c r="BTQ26" s="1655"/>
      <c r="BTR26" s="1655"/>
      <c r="BTS26" s="1655"/>
      <c r="BTT26" s="1655"/>
      <c r="BTU26" s="1655"/>
      <c r="BTV26" s="1655"/>
      <c r="BTW26" s="1655"/>
      <c r="BTX26" s="1655"/>
      <c r="BTY26" s="1655"/>
      <c r="BTZ26" s="1655"/>
      <c r="BUA26" s="1655"/>
      <c r="BUB26" s="1655"/>
      <c r="BUC26" s="1655"/>
      <c r="BUD26" s="1655"/>
      <c r="BUE26" s="1655"/>
      <c r="BUF26" s="1655"/>
      <c r="BUG26" s="1655"/>
      <c r="BUH26" s="1655"/>
      <c r="BUI26" s="1655"/>
      <c r="BUJ26" s="1655"/>
      <c r="BUK26" s="1655"/>
      <c r="BUL26" s="1655"/>
      <c r="BUM26" s="1655"/>
      <c r="BUN26" s="1655"/>
      <c r="BUO26" s="1655"/>
      <c r="BUP26" s="1655"/>
      <c r="BUQ26" s="1655"/>
      <c r="BUR26" s="1655"/>
      <c r="BUS26" s="1655"/>
      <c r="BUT26" s="1655"/>
      <c r="BUU26" s="1655"/>
      <c r="BUV26" s="1655"/>
      <c r="BUW26" s="1655"/>
      <c r="BUX26" s="1655"/>
      <c r="BUY26" s="1655"/>
      <c r="BUZ26" s="1655"/>
      <c r="BVA26" s="1655"/>
      <c r="BVB26" s="1655"/>
      <c r="BVC26" s="1655"/>
      <c r="BVD26" s="1655"/>
      <c r="BVE26" s="1655"/>
      <c r="BVF26" s="1655"/>
      <c r="BVG26" s="1655"/>
      <c r="BVH26" s="1655"/>
      <c r="BVI26" s="1655"/>
      <c r="BVJ26" s="1655"/>
      <c r="BVK26" s="1655"/>
      <c r="BVL26" s="1655"/>
      <c r="BVM26" s="1655"/>
      <c r="BVN26" s="1655"/>
      <c r="BVO26" s="1655"/>
      <c r="BVP26" s="1655"/>
      <c r="BVQ26" s="1655"/>
      <c r="BVR26" s="1655"/>
      <c r="BVS26" s="1655"/>
      <c r="BVT26" s="1655"/>
      <c r="BVU26" s="1655"/>
      <c r="BVV26" s="1655"/>
      <c r="BVW26" s="1655"/>
      <c r="BVX26" s="1655"/>
      <c r="BVY26" s="1655"/>
      <c r="BVZ26" s="1655"/>
      <c r="BWA26" s="1655"/>
      <c r="BWB26" s="1655"/>
      <c r="BWC26" s="1655"/>
      <c r="BWD26" s="1655"/>
      <c r="BWE26" s="1655"/>
      <c r="BWF26" s="1655"/>
      <c r="BWG26" s="1655"/>
      <c r="BWH26" s="1655"/>
      <c r="BWI26" s="1655"/>
      <c r="BWJ26" s="1655"/>
      <c r="BWK26" s="1655"/>
      <c r="BWL26" s="1655"/>
      <c r="BWM26" s="1655"/>
      <c r="BWN26" s="1655"/>
      <c r="BWO26" s="1655"/>
      <c r="BWP26" s="1655"/>
      <c r="BWQ26" s="1655"/>
      <c r="BWR26" s="1655"/>
      <c r="BWS26" s="1655"/>
      <c r="BWT26" s="1655"/>
      <c r="BWU26" s="1655"/>
      <c r="BWV26" s="1655"/>
      <c r="BWW26" s="1655"/>
      <c r="BWX26" s="1655"/>
      <c r="BWY26" s="1655"/>
      <c r="BWZ26" s="1655"/>
      <c r="BXA26" s="1655"/>
      <c r="BXB26" s="1655"/>
      <c r="BXC26" s="1655"/>
      <c r="BXD26" s="1655"/>
      <c r="BXE26" s="1655"/>
      <c r="BXF26" s="1655"/>
      <c r="BXG26" s="1655"/>
      <c r="BXH26" s="1655"/>
      <c r="BXI26" s="1655"/>
      <c r="BXJ26" s="1655"/>
      <c r="BXK26" s="1655"/>
      <c r="BXL26" s="1655"/>
      <c r="BXM26" s="1655"/>
      <c r="BXN26" s="1655"/>
      <c r="BXO26" s="1655"/>
      <c r="BXP26" s="1655"/>
      <c r="BXQ26" s="1655"/>
      <c r="BXR26" s="1655"/>
      <c r="BXS26" s="1655"/>
      <c r="BXT26" s="1655"/>
      <c r="BXU26" s="1655"/>
      <c r="BXV26" s="1655"/>
      <c r="BXW26" s="1655"/>
      <c r="BXX26" s="1655"/>
      <c r="BXY26" s="1655"/>
      <c r="BXZ26" s="1655"/>
      <c r="BYA26" s="1655"/>
      <c r="BYB26" s="1655"/>
      <c r="BYC26" s="1655"/>
      <c r="BYD26" s="1655"/>
      <c r="BYE26" s="1655"/>
      <c r="BYF26" s="1655"/>
      <c r="BYG26" s="1655"/>
      <c r="BYH26" s="1655"/>
      <c r="BYI26" s="1655"/>
      <c r="BYJ26" s="1655"/>
      <c r="BYK26" s="1655"/>
      <c r="BYL26" s="1655"/>
      <c r="BYM26" s="1655"/>
      <c r="BYN26" s="1655"/>
      <c r="BYO26" s="1655"/>
      <c r="BYP26" s="1655"/>
      <c r="BYQ26" s="1655"/>
      <c r="BYR26" s="1655"/>
      <c r="BYS26" s="1655"/>
      <c r="BYT26" s="1655"/>
      <c r="BYU26" s="1655"/>
      <c r="BYV26" s="1655"/>
      <c r="BYW26" s="1655"/>
      <c r="BYX26" s="1655"/>
      <c r="BYY26" s="1655"/>
      <c r="BYZ26" s="1655"/>
      <c r="BZA26" s="1655"/>
      <c r="BZB26" s="1655"/>
      <c r="BZC26" s="1655"/>
      <c r="BZD26" s="1655"/>
      <c r="BZE26" s="1655"/>
      <c r="BZF26" s="1655"/>
      <c r="BZG26" s="1655"/>
      <c r="BZH26" s="1655"/>
      <c r="BZI26" s="1655"/>
      <c r="BZJ26" s="1655"/>
      <c r="BZK26" s="1655"/>
      <c r="BZL26" s="1655"/>
      <c r="BZM26" s="1655"/>
      <c r="BZN26" s="1655"/>
      <c r="BZO26" s="1655"/>
      <c r="BZP26" s="1655"/>
      <c r="BZQ26" s="1655"/>
      <c r="BZR26" s="1655"/>
      <c r="BZS26" s="1655"/>
      <c r="BZT26" s="1655"/>
      <c r="BZU26" s="1655"/>
      <c r="BZV26" s="1655"/>
      <c r="BZW26" s="1655"/>
      <c r="BZX26" s="1655"/>
      <c r="BZY26" s="1655"/>
      <c r="BZZ26" s="1655"/>
      <c r="CAA26" s="1655"/>
      <c r="CAB26" s="1655"/>
      <c r="CAC26" s="1655"/>
      <c r="CAD26" s="1655"/>
      <c r="CAE26" s="1655"/>
      <c r="CAF26" s="1655"/>
      <c r="CAG26" s="1655"/>
      <c r="CAH26" s="1655"/>
      <c r="CAI26" s="1655"/>
      <c r="CAJ26" s="1655"/>
      <c r="CAK26" s="1655"/>
      <c r="CAL26" s="1655"/>
      <c r="CAM26" s="1655"/>
      <c r="CAN26" s="1655"/>
      <c r="CAO26" s="1655"/>
      <c r="CAP26" s="1655"/>
      <c r="CAQ26" s="1655"/>
      <c r="CAR26" s="1655"/>
      <c r="CAS26" s="1655"/>
      <c r="CAT26" s="1655"/>
      <c r="CAU26" s="1655"/>
      <c r="CAV26" s="1655"/>
      <c r="CAW26" s="1655"/>
      <c r="CAX26" s="1655"/>
      <c r="CAY26" s="1655"/>
      <c r="CAZ26" s="1655"/>
      <c r="CBA26" s="1655"/>
      <c r="CBB26" s="1655"/>
      <c r="CBC26" s="1655"/>
      <c r="CBD26" s="1655"/>
      <c r="CBE26" s="1655"/>
      <c r="CBF26" s="1655"/>
      <c r="CBG26" s="1655"/>
      <c r="CBH26" s="1655"/>
      <c r="CBI26" s="1655"/>
      <c r="CBJ26" s="1655"/>
      <c r="CBK26" s="1655"/>
      <c r="CBL26" s="1655"/>
      <c r="CBM26" s="1655"/>
      <c r="CBN26" s="1655"/>
      <c r="CBO26" s="1655"/>
      <c r="CBP26" s="1655"/>
      <c r="CBQ26" s="1655"/>
      <c r="CBR26" s="1655"/>
      <c r="CBS26" s="1655"/>
      <c r="CBT26" s="1655"/>
      <c r="CBU26" s="1655"/>
      <c r="CBV26" s="1655"/>
      <c r="CBW26" s="1655"/>
      <c r="CBX26" s="1655"/>
      <c r="CBY26" s="1655"/>
      <c r="CBZ26" s="1655"/>
      <c r="CCA26" s="1655"/>
      <c r="CCB26" s="1655"/>
      <c r="CCC26" s="1655"/>
      <c r="CCD26" s="1655"/>
      <c r="CCE26" s="1655"/>
      <c r="CCF26" s="1655"/>
      <c r="CCG26" s="1655"/>
      <c r="CCH26" s="1655"/>
      <c r="CCI26" s="1655"/>
      <c r="CCJ26" s="1655"/>
      <c r="CCK26" s="1655"/>
      <c r="CCL26" s="1655"/>
      <c r="CCM26" s="1655"/>
      <c r="CCN26" s="1655"/>
      <c r="CCO26" s="1655"/>
      <c r="CCP26" s="1655"/>
      <c r="CCQ26" s="1655"/>
      <c r="CCR26" s="1655"/>
      <c r="CCS26" s="1655"/>
      <c r="CCT26" s="1655"/>
      <c r="CCU26" s="1655"/>
      <c r="CCV26" s="1655"/>
      <c r="CCW26" s="1655"/>
      <c r="CCX26" s="1655"/>
      <c r="CCY26" s="1655"/>
      <c r="CCZ26" s="1655"/>
      <c r="CDA26" s="1655"/>
      <c r="CDB26" s="1655"/>
      <c r="CDC26" s="1655"/>
      <c r="CDD26" s="1655"/>
      <c r="CDE26" s="1655"/>
      <c r="CDF26" s="1655"/>
      <c r="CDG26" s="1655"/>
      <c r="CDH26" s="1655"/>
      <c r="CDI26" s="1655"/>
      <c r="CDJ26" s="1655"/>
      <c r="CDK26" s="1655"/>
      <c r="CDL26" s="1655"/>
      <c r="CDM26" s="1655"/>
      <c r="CDN26" s="1655"/>
      <c r="CDO26" s="1655"/>
      <c r="CDP26" s="1655"/>
      <c r="CDQ26" s="1655"/>
      <c r="CDR26" s="1655"/>
      <c r="CDS26" s="1655"/>
      <c r="CDT26" s="1655"/>
      <c r="CDU26" s="1655"/>
      <c r="CDV26" s="1655"/>
      <c r="CDW26" s="1655"/>
      <c r="CDX26" s="1655"/>
      <c r="CDY26" s="1655"/>
      <c r="CDZ26" s="1655"/>
      <c r="CEA26" s="1655"/>
      <c r="CEB26" s="1655"/>
      <c r="CEC26" s="1655"/>
      <c r="CED26" s="1655"/>
      <c r="CEE26" s="1655"/>
      <c r="CEF26" s="1655"/>
      <c r="CEG26" s="1655"/>
      <c r="CEH26" s="1655"/>
      <c r="CEI26" s="1655"/>
      <c r="CEJ26" s="1655"/>
      <c r="CEK26" s="1655"/>
      <c r="CEL26" s="1655"/>
      <c r="CEM26" s="1655"/>
      <c r="CEN26" s="1655"/>
      <c r="CEO26" s="1655"/>
      <c r="CEP26" s="1655"/>
      <c r="CEQ26" s="1655"/>
      <c r="CER26" s="1655"/>
      <c r="CES26" s="1655"/>
      <c r="CET26" s="1655"/>
      <c r="CEU26" s="1655"/>
      <c r="CEV26" s="1655"/>
      <c r="CEW26" s="1655"/>
      <c r="CEX26" s="1655"/>
      <c r="CEY26" s="1655"/>
      <c r="CEZ26" s="1655"/>
      <c r="CFA26" s="1655"/>
      <c r="CFB26" s="1655"/>
      <c r="CFC26" s="1655"/>
      <c r="CFD26" s="1655"/>
      <c r="CFE26" s="1655"/>
      <c r="CFF26" s="1655"/>
      <c r="CFG26" s="1655"/>
      <c r="CFH26" s="1655"/>
      <c r="CFI26" s="1655"/>
      <c r="CFJ26" s="1655"/>
      <c r="CFK26" s="1655"/>
      <c r="CFL26" s="1655"/>
      <c r="CFM26" s="1655"/>
      <c r="CFN26" s="1655"/>
      <c r="CFO26" s="1655"/>
      <c r="CFP26" s="1655"/>
      <c r="CFQ26" s="1655"/>
      <c r="CFR26" s="1655"/>
      <c r="CFS26" s="1655"/>
      <c r="CFT26" s="1655"/>
      <c r="CFU26" s="1655"/>
      <c r="CFV26" s="1655"/>
      <c r="CFW26" s="1655"/>
      <c r="CFX26" s="1655"/>
      <c r="CFY26" s="1655"/>
      <c r="CFZ26" s="1655"/>
      <c r="CGA26" s="1655"/>
      <c r="CGB26" s="1655"/>
      <c r="CGC26" s="1655"/>
      <c r="CGD26" s="1655"/>
      <c r="CGE26" s="1655"/>
      <c r="CGF26" s="1655"/>
      <c r="CGG26" s="1655"/>
      <c r="CGH26" s="1655"/>
      <c r="CGI26" s="1655"/>
      <c r="CGJ26" s="1655"/>
      <c r="CGK26" s="1655"/>
      <c r="CGL26" s="1655"/>
      <c r="CGM26" s="1655"/>
      <c r="CGN26" s="1655"/>
      <c r="CGO26" s="1655"/>
      <c r="CGP26" s="1655"/>
      <c r="CGQ26" s="1655"/>
      <c r="CGR26" s="1655"/>
      <c r="CGS26" s="1655"/>
      <c r="CGT26" s="1655"/>
      <c r="CGU26" s="1655"/>
      <c r="CGV26" s="1655"/>
      <c r="CGW26" s="1655"/>
      <c r="CGX26" s="1655"/>
      <c r="CGY26" s="1655"/>
      <c r="CGZ26" s="1655"/>
      <c r="CHA26" s="1655"/>
      <c r="CHB26" s="1655"/>
      <c r="CHC26" s="1655"/>
      <c r="CHD26" s="1655"/>
      <c r="CHE26" s="1655"/>
      <c r="CHF26" s="1655"/>
      <c r="CHG26" s="1655"/>
      <c r="CHH26" s="1655"/>
      <c r="CHI26" s="1655"/>
      <c r="CHJ26" s="1655"/>
      <c r="CHK26" s="1655"/>
      <c r="CHL26" s="1655"/>
      <c r="CHM26" s="1655"/>
      <c r="CHN26" s="1655"/>
      <c r="CHO26" s="1655"/>
      <c r="CHP26" s="1655"/>
      <c r="CHQ26" s="1655"/>
      <c r="CHR26" s="1655"/>
      <c r="CHS26" s="1655"/>
      <c r="CHT26" s="1655"/>
      <c r="CHU26" s="1655"/>
      <c r="CHV26" s="1655"/>
      <c r="CHW26" s="1655"/>
      <c r="CHX26" s="1655"/>
      <c r="CHY26" s="1655"/>
      <c r="CHZ26" s="1655"/>
      <c r="CIA26" s="1655"/>
      <c r="CIB26" s="1655"/>
      <c r="CIC26" s="1655"/>
      <c r="CID26" s="1655"/>
      <c r="CIE26" s="1655"/>
      <c r="CIF26" s="1655"/>
      <c r="CIG26" s="1655"/>
      <c r="CIH26" s="1655"/>
      <c r="CII26" s="1655"/>
      <c r="CIJ26" s="1655"/>
      <c r="CIK26" s="1655"/>
      <c r="CIL26" s="1655"/>
      <c r="CIM26" s="1655"/>
      <c r="CIN26" s="1655"/>
      <c r="CIO26" s="1655"/>
      <c r="CIP26" s="1655"/>
      <c r="CIQ26" s="1655"/>
      <c r="CIR26" s="1655"/>
      <c r="CIS26" s="1655"/>
      <c r="CIT26" s="1655"/>
      <c r="CIU26" s="1655"/>
      <c r="CIV26" s="1655"/>
      <c r="CIW26" s="1655"/>
      <c r="CIX26" s="1655"/>
      <c r="CIY26" s="1655"/>
      <c r="CIZ26" s="1655"/>
      <c r="CJA26" s="1655"/>
      <c r="CJB26" s="1655"/>
      <c r="CJC26" s="1655"/>
      <c r="CJD26" s="1655"/>
      <c r="CJE26" s="1655"/>
      <c r="CJF26" s="1655"/>
      <c r="CJG26" s="1655"/>
      <c r="CJH26" s="1655"/>
      <c r="CJI26" s="1655"/>
      <c r="CJJ26" s="1655"/>
      <c r="CJK26" s="1655"/>
      <c r="CJL26" s="1655"/>
      <c r="CJM26" s="1655"/>
      <c r="CJN26" s="1655"/>
      <c r="CJO26" s="1655"/>
      <c r="CJP26" s="1655"/>
      <c r="CJQ26" s="1655"/>
      <c r="CJR26" s="1655"/>
      <c r="CJS26" s="1655"/>
      <c r="CJT26" s="1655"/>
      <c r="CJU26" s="1655"/>
      <c r="CJV26" s="1655"/>
      <c r="CJW26" s="1655"/>
      <c r="CJX26" s="1655"/>
      <c r="CJY26" s="1655"/>
      <c r="CJZ26" s="1655"/>
      <c r="CKA26" s="1655"/>
      <c r="CKB26" s="1655"/>
      <c r="CKC26" s="1655"/>
      <c r="CKD26" s="1655"/>
      <c r="CKE26" s="1655"/>
      <c r="CKF26" s="1655"/>
      <c r="CKG26" s="1655"/>
      <c r="CKH26" s="1655"/>
      <c r="CKI26" s="1655"/>
      <c r="CKJ26" s="1655"/>
      <c r="CKK26" s="1655"/>
      <c r="CKL26" s="1655"/>
      <c r="CKM26" s="1655"/>
      <c r="CKN26" s="1655"/>
      <c r="CKO26" s="1655"/>
      <c r="CKP26" s="1655"/>
      <c r="CKQ26" s="1655"/>
      <c r="CKR26" s="1655"/>
      <c r="CKS26" s="1655"/>
      <c r="CKT26" s="1655"/>
      <c r="CKU26" s="1655"/>
      <c r="CKV26" s="1655"/>
      <c r="CKW26" s="1655"/>
      <c r="CKX26" s="1655"/>
      <c r="CKY26" s="1655"/>
      <c r="CKZ26" s="1655"/>
      <c r="CLA26" s="1655"/>
      <c r="CLB26" s="1655"/>
      <c r="CLC26" s="1655"/>
      <c r="CLD26" s="1655"/>
      <c r="CLE26" s="1655"/>
      <c r="CLF26" s="1655"/>
      <c r="CLG26" s="1655"/>
      <c r="CLH26" s="1655"/>
      <c r="CLI26" s="1655"/>
      <c r="CLJ26" s="1655"/>
      <c r="CLK26" s="1655"/>
      <c r="CLL26" s="1655"/>
      <c r="CLM26" s="1655"/>
      <c r="CLN26" s="1655"/>
      <c r="CLO26" s="1655"/>
      <c r="CLP26" s="1655"/>
      <c r="CLQ26" s="1655"/>
      <c r="CLR26" s="1655"/>
      <c r="CLS26" s="1655"/>
      <c r="CLT26" s="1655"/>
      <c r="CLU26" s="1655"/>
      <c r="CLV26" s="1655"/>
      <c r="CLW26" s="1655"/>
      <c r="CLX26" s="1655"/>
      <c r="CLY26" s="1655"/>
      <c r="CLZ26" s="1655"/>
      <c r="CMA26" s="1655"/>
      <c r="CMB26" s="1655"/>
      <c r="CMC26" s="1655"/>
      <c r="CMD26" s="1655"/>
      <c r="CME26" s="1655"/>
      <c r="CMF26" s="1655"/>
      <c r="CMG26" s="1655"/>
      <c r="CMH26" s="1655"/>
      <c r="CMI26" s="1655"/>
      <c r="CMJ26" s="1655"/>
      <c r="CMK26" s="1655"/>
      <c r="CML26" s="1655"/>
      <c r="CMM26" s="1655"/>
      <c r="CMN26" s="1655"/>
      <c r="CMO26" s="1655"/>
      <c r="CMP26" s="1655"/>
      <c r="CMQ26" s="1655"/>
      <c r="CMR26" s="1655"/>
      <c r="CMS26" s="1655"/>
      <c r="CMT26" s="1655"/>
      <c r="CMU26" s="1655"/>
      <c r="CMV26" s="1655"/>
      <c r="CMW26" s="1655"/>
      <c r="CMX26" s="1655"/>
      <c r="CMY26" s="1655"/>
      <c r="CMZ26" s="1655"/>
      <c r="CNA26" s="1655"/>
      <c r="CNB26" s="1655"/>
      <c r="CNC26" s="1655"/>
      <c r="CND26" s="1655"/>
      <c r="CNE26" s="1655"/>
      <c r="CNF26" s="1655"/>
      <c r="CNG26" s="1655"/>
      <c r="CNH26" s="1655"/>
      <c r="CNI26" s="1655"/>
      <c r="CNJ26" s="1655"/>
      <c r="CNK26" s="1655"/>
      <c r="CNL26" s="1655"/>
      <c r="CNM26" s="1655"/>
      <c r="CNN26" s="1655"/>
      <c r="CNO26" s="1655"/>
      <c r="CNP26" s="1655"/>
      <c r="CNQ26" s="1655"/>
      <c r="CNR26" s="1655"/>
      <c r="CNS26" s="1655"/>
      <c r="CNT26" s="1655"/>
      <c r="CNU26" s="1655"/>
      <c r="CNV26" s="1655"/>
      <c r="CNW26" s="1655"/>
      <c r="CNX26" s="1655"/>
      <c r="CNY26" s="1655"/>
      <c r="CNZ26" s="1655"/>
      <c r="COA26" s="1655"/>
      <c r="COB26" s="1655"/>
      <c r="COC26" s="1655"/>
      <c r="COD26" s="1655"/>
      <c r="COE26" s="1655"/>
      <c r="COF26" s="1655"/>
      <c r="COG26" s="1655"/>
      <c r="COH26" s="1655"/>
      <c r="COI26" s="1655"/>
      <c r="COJ26" s="1655"/>
      <c r="COK26" s="1655"/>
      <c r="COL26" s="1655"/>
      <c r="COM26" s="1655"/>
      <c r="CON26" s="1655"/>
      <c r="COO26" s="1655"/>
      <c r="COP26" s="1655"/>
      <c r="COQ26" s="1655"/>
      <c r="COR26" s="1655"/>
      <c r="COS26" s="1655"/>
      <c r="COT26" s="1655"/>
      <c r="COU26" s="1655"/>
      <c r="COV26" s="1655"/>
      <c r="COW26" s="1655"/>
      <c r="COX26" s="1655"/>
      <c r="COY26" s="1655"/>
      <c r="COZ26" s="1655"/>
      <c r="CPA26" s="1655"/>
      <c r="CPB26" s="1655"/>
      <c r="CPC26" s="1655"/>
      <c r="CPD26" s="1655"/>
      <c r="CPE26" s="1655"/>
      <c r="CPF26" s="1655"/>
      <c r="CPG26" s="1655"/>
      <c r="CPH26" s="1655"/>
      <c r="CPI26" s="1655"/>
      <c r="CPJ26" s="1655"/>
      <c r="CPK26" s="1655"/>
      <c r="CPL26" s="1655"/>
      <c r="CPM26" s="1655"/>
      <c r="CPN26" s="1655"/>
      <c r="CPO26" s="1655"/>
      <c r="CPP26" s="1655"/>
      <c r="CPQ26" s="1655"/>
      <c r="CPR26" s="1655"/>
      <c r="CPS26" s="1655"/>
      <c r="CPT26" s="1655"/>
      <c r="CPU26" s="1655"/>
      <c r="CPV26" s="1655"/>
      <c r="CPW26" s="1655"/>
      <c r="CPX26" s="1655"/>
      <c r="CPY26" s="1655"/>
      <c r="CPZ26" s="1655"/>
      <c r="CQA26" s="1655"/>
      <c r="CQB26" s="1655"/>
      <c r="CQC26" s="1655"/>
      <c r="CQD26" s="1655"/>
      <c r="CQE26" s="1655"/>
      <c r="CQF26" s="1655"/>
      <c r="CQG26" s="1655"/>
      <c r="CQH26" s="1655"/>
      <c r="CQI26" s="1655"/>
      <c r="CQJ26" s="1655"/>
      <c r="CQK26" s="1655"/>
      <c r="CQL26" s="1655"/>
      <c r="CQM26" s="1655"/>
      <c r="CQN26" s="1655"/>
      <c r="CQO26" s="1655"/>
      <c r="CQP26" s="1655"/>
      <c r="CQQ26" s="1655"/>
      <c r="CQR26" s="1655"/>
      <c r="CQS26" s="1655"/>
      <c r="CQT26" s="1655"/>
      <c r="CQU26" s="1655"/>
      <c r="CQV26" s="1655"/>
      <c r="CQW26" s="1655"/>
      <c r="CQX26" s="1655"/>
      <c r="CQY26" s="1655"/>
      <c r="CQZ26" s="1655"/>
      <c r="CRA26" s="1655"/>
      <c r="CRB26" s="1655"/>
      <c r="CRC26" s="1655"/>
      <c r="CRD26" s="1655"/>
      <c r="CRE26" s="1655"/>
      <c r="CRF26" s="1655"/>
      <c r="CRG26" s="1655"/>
      <c r="CRH26" s="1655"/>
      <c r="CRI26" s="1655"/>
      <c r="CRJ26" s="1655"/>
      <c r="CRK26" s="1655"/>
      <c r="CRL26" s="1655"/>
      <c r="CRM26" s="1655"/>
      <c r="CRN26" s="1655"/>
      <c r="CRO26" s="1655"/>
      <c r="CRP26" s="1655"/>
      <c r="CRQ26" s="1655"/>
      <c r="CRR26" s="1655"/>
      <c r="CRS26" s="1655"/>
      <c r="CRT26" s="1655"/>
      <c r="CRU26" s="1655"/>
      <c r="CRV26" s="1655"/>
      <c r="CRW26" s="1655"/>
      <c r="CRX26" s="1655"/>
      <c r="CRY26" s="1655"/>
      <c r="CRZ26" s="1655"/>
      <c r="CSA26" s="1655"/>
      <c r="CSB26" s="1655"/>
      <c r="CSC26" s="1655"/>
      <c r="CSD26" s="1655"/>
      <c r="CSE26" s="1655"/>
      <c r="CSF26" s="1655"/>
      <c r="CSG26" s="1655"/>
      <c r="CSH26" s="1655"/>
      <c r="CSI26" s="1655"/>
      <c r="CSJ26" s="1655"/>
      <c r="CSK26" s="1655"/>
      <c r="CSL26" s="1655"/>
      <c r="CSM26" s="1655"/>
      <c r="CSN26" s="1655"/>
      <c r="CSO26" s="1655"/>
      <c r="CSP26" s="1655"/>
      <c r="CSQ26" s="1655"/>
      <c r="CSR26" s="1655"/>
      <c r="CSS26" s="1655"/>
      <c r="CST26" s="1655"/>
      <c r="CSU26" s="1655"/>
      <c r="CSV26" s="1655"/>
      <c r="CSW26" s="1655"/>
      <c r="CSX26" s="1655"/>
      <c r="CSY26" s="1655"/>
      <c r="CSZ26" s="1655"/>
      <c r="CTA26" s="1655"/>
      <c r="CTB26" s="1655"/>
      <c r="CTC26" s="1655"/>
      <c r="CTD26" s="1655"/>
      <c r="CTE26" s="1655"/>
      <c r="CTF26" s="1655"/>
      <c r="CTG26" s="1655"/>
      <c r="CTH26" s="1655"/>
      <c r="CTI26" s="1655"/>
      <c r="CTJ26" s="1655"/>
      <c r="CTK26" s="1655"/>
      <c r="CTL26" s="1655"/>
      <c r="CTM26" s="1655"/>
      <c r="CTN26" s="1655"/>
      <c r="CTO26" s="1655"/>
      <c r="CTP26" s="1655"/>
      <c r="CTQ26" s="1655"/>
      <c r="CTR26" s="1655"/>
      <c r="CTS26" s="1655"/>
      <c r="CTT26" s="1655"/>
      <c r="CTU26" s="1655"/>
      <c r="CTV26" s="1655"/>
      <c r="CTW26" s="1655"/>
      <c r="CTX26" s="1655"/>
      <c r="CTY26" s="1655"/>
      <c r="CTZ26" s="1655"/>
      <c r="CUA26" s="1655"/>
      <c r="CUB26" s="1655"/>
      <c r="CUC26" s="1655"/>
      <c r="CUD26" s="1655"/>
      <c r="CUE26" s="1655"/>
      <c r="CUF26" s="1655"/>
      <c r="CUG26" s="1655"/>
      <c r="CUH26" s="1655"/>
      <c r="CUI26" s="1655"/>
      <c r="CUJ26" s="1655"/>
      <c r="CUK26" s="1655"/>
      <c r="CUL26" s="1655"/>
      <c r="CUM26" s="1655"/>
      <c r="CUN26" s="1655"/>
      <c r="CUO26" s="1655"/>
      <c r="CUP26" s="1655"/>
      <c r="CUQ26" s="1655"/>
      <c r="CUR26" s="1655"/>
      <c r="CUS26" s="1655"/>
      <c r="CUT26" s="1655"/>
      <c r="CUU26" s="1655"/>
      <c r="CUV26" s="1655"/>
      <c r="CUW26" s="1655"/>
      <c r="CUX26" s="1655"/>
      <c r="CUY26" s="1655"/>
      <c r="CUZ26" s="1655"/>
      <c r="CVA26" s="1655"/>
      <c r="CVB26" s="1655"/>
      <c r="CVC26" s="1655"/>
      <c r="CVD26" s="1655"/>
      <c r="CVE26" s="1655"/>
      <c r="CVF26" s="1655"/>
      <c r="CVG26" s="1655"/>
      <c r="CVH26" s="1655"/>
      <c r="CVI26" s="1655"/>
      <c r="CVJ26" s="1655"/>
      <c r="CVK26" s="1655"/>
      <c r="CVL26" s="1655"/>
      <c r="CVM26" s="1655"/>
      <c r="CVN26" s="1655"/>
      <c r="CVO26" s="1655"/>
      <c r="CVP26" s="1655"/>
      <c r="CVQ26" s="1655"/>
      <c r="CVR26" s="1655"/>
      <c r="CVS26" s="1655"/>
      <c r="CVT26" s="1655"/>
      <c r="CVU26" s="1655"/>
      <c r="CVV26" s="1655"/>
      <c r="CVW26" s="1655"/>
      <c r="CVX26" s="1655"/>
      <c r="CVY26" s="1655"/>
      <c r="CVZ26" s="1655"/>
      <c r="CWA26" s="1655"/>
      <c r="CWB26" s="1655"/>
      <c r="CWC26" s="1655"/>
      <c r="CWD26" s="1655"/>
      <c r="CWE26" s="1655"/>
      <c r="CWF26" s="1655"/>
      <c r="CWG26" s="1655"/>
      <c r="CWH26" s="1655"/>
      <c r="CWI26" s="1655"/>
      <c r="CWJ26" s="1655"/>
      <c r="CWK26" s="1655"/>
      <c r="CWL26" s="1655"/>
      <c r="CWM26" s="1655"/>
      <c r="CWN26" s="1655"/>
      <c r="CWO26" s="1655"/>
      <c r="CWP26" s="1655"/>
      <c r="CWQ26" s="1655"/>
      <c r="CWR26" s="1655"/>
      <c r="CWS26" s="1655"/>
      <c r="CWT26" s="1655"/>
      <c r="CWU26" s="1655"/>
      <c r="CWV26" s="1655"/>
      <c r="CWW26" s="1655"/>
      <c r="CWX26" s="1655"/>
      <c r="CWY26" s="1655"/>
      <c r="CWZ26" s="1655"/>
      <c r="CXA26" s="1655"/>
      <c r="CXB26" s="1655"/>
      <c r="CXC26" s="1655"/>
      <c r="CXD26" s="1655"/>
      <c r="CXE26" s="1655"/>
      <c r="CXF26" s="1655"/>
      <c r="CXG26" s="1655"/>
      <c r="CXH26" s="1655"/>
      <c r="CXI26" s="1655"/>
      <c r="CXJ26" s="1655"/>
      <c r="CXK26" s="1655"/>
      <c r="CXL26" s="1655"/>
      <c r="CXM26" s="1655"/>
      <c r="CXN26" s="1655"/>
      <c r="CXO26" s="1655"/>
      <c r="CXP26" s="1655"/>
      <c r="CXQ26" s="1655"/>
      <c r="CXR26" s="1655"/>
      <c r="CXS26" s="1655"/>
      <c r="CXT26" s="1655"/>
      <c r="CXU26" s="1655"/>
      <c r="CXV26" s="1655"/>
      <c r="CXW26" s="1655"/>
      <c r="CXX26" s="1655"/>
      <c r="CXY26" s="1655"/>
      <c r="CXZ26" s="1655"/>
      <c r="CYA26" s="1655"/>
      <c r="CYB26" s="1655"/>
      <c r="CYC26" s="1655"/>
      <c r="CYD26" s="1655"/>
      <c r="CYE26" s="1655"/>
      <c r="CYF26" s="1655"/>
      <c r="CYG26" s="1655"/>
      <c r="CYH26" s="1655"/>
      <c r="CYI26" s="1655"/>
      <c r="CYJ26" s="1655"/>
      <c r="CYK26" s="1655"/>
      <c r="CYL26" s="1655"/>
      <c r="CYM26" s="1655"/>
      <c r="CYN26" s="1655"/>
      <c r="CYO26" s="1655"/>
      <c r="CYP26" s="1655"/>
      <c r="CYQ26" s="1655"/>
      <c r="CYR26" s="1655"/>
      <c r="CYS26" s="1655"/>
      <c r="CYT26" s="1655"/>
      <c r="CYU26" s="1655"/>
      <c r="CYV26" s="1655"/>
      <c r="CYW26" s="1655"/>
      <c r="CYX26" s="1655"/>
      <c r="CYY26" s="1655"/>
      <c r="CYZ26" s="1655"/>
      <c r="CZA26" s="1655"/>
      <c r="CZB26" s="1655"/>
      <c r="CZC26" s="1655"/>
      <c r="CZD26" s="1655"/>
      <c r="CZE26" s="1655"/>
      <c r="CZF26" s="1655"/>
      <c r="CZG26" s="1655"/>
      <c r="CZH26" s="1655"/>
      <c r="CZI26" s="1655"/>
      <c r="CZJ26" s="1655"/>
      <c r="CZK26" s="1655"/>
      <c r="CZL26" s="1655"/>
      <c r="CZM26" s="1655"/>
      <c r="CZN26" s="1655"/>
      <c r="CZO26" s="1655"/>
      <c r="CZP26" s="1655"/>
      <c r="CZQ26" s="1655"/>
      <c r="CZR26" s="1655"/>
      <c r="CZS26" s="1655"/>
      <c r="CZT26" s="1655"/>
      <c r="CZU26" s="1655"/>
      <c r="CZV26" s="1655"/>
      <c r="CZW26" s="1655"/>
      <c r="CZX26" s="1655"/>
      <c r="CZY26" s="1655"/>
      <c r="CZZ26" s="1655"/>
      <c r="DAA26" s="1655"/>
      <c r="DAB26" s="1655"/>
      <c r="DAC26" s="1655"/>
      <c r="DAD26" s="1655"/>
      <c r="DAE26" s="1655"/>
      <c r="DAF26" s="1655"/>
      <c r="DAG26" s="1655"/>
      <c r="DAH26" s="1655"/>
      <c r="DAI26" s="1655"/>
      <c r="DAJ26" s="1655"/>
      <c r="DAK26" s="1655"/>
      <c r="DAL26" s="1655"/>
      <c r="DAM26" s="1655"/>
      <c r="DAN26" s="1655"/>
      <c r="DAO26" s="1655"/>
      <c r="DAP26" s="1655"/>
      <c r="DAQ26" s="1655"/>
      <c r="DAR26" s="1655"/>
      <c r="DAS26" s="1655"/>
      <c r="DAT26" s="1655"/>
      <c r="DAU26" s="1655"/>
      <c r="DAV26" s="1655"/>
      <c r="DAW26" s="1655"/>
      <c r="DAX26" s="1655"/>
      <c r="DAY26" s="1655"/>
      <c r="DAZ26" s="1655"/>
      <c r="DBA26" s="1655"/>
      <c r="DBB26" s="1655"/>
      <c r="DBC26" s="1655"/>
      <c r="DBD26" s="1655"/>
      <c r="DBE26" s="1655"/>
      <c r="DBF26" s="1655"/>
      <c r="DBG26" s="1655"/>
      <c r="DBH26" s="1655"/>
      <c r="DBI26" s="1655"/>
      <c r="DBJ26" s="1655"/>
      <c r="DBK26" s="1655"/>
      <c r="DBL26" s="1655"/>
      <c r="DBM26" s="1655"/>
      <c r="DBN26" s="1655"/>
      <c r="DBO26" s="1655"/>
      <c r="DBP26" s="1655"/>
      <c r="DBQ26" s="1655"/>
      <c r="DBR26" s="1655"/>
      <c r="DBS26" s="1655"/>
      <c r="DBT26" s="1655"/>
      <c r="DBU26" s="1655"/>
      <c r="DBV26" s="1655"/>
      <c r="DBW26" s="1655"/>
      <c r="DBX26" s="1655"/>
      <c r="DBY26" s="1655"/>
      <c r="DBZ26" s="1655"/>
      <c r="DCA26" s="1655"/>
      <c r="DCB26" s="1655"/>
      <c r="DCC26" s="1655"/>
      <c r="DCD26" s="1655"/>
      <c r="DCE26" s="1655"/>
      <c r="DCF26" s="1655"/>
      <c r="DCG26" s="1655"/>
      <c r="DCH26" s="1655"/>
      <c r="DCI26" s="1655"/>
      <c r="DCJ26" s="1655"/>
      <c r="DCK26" s="1655"/>
      <c r="DCL26" s="1655"/>
      <c r="DCM26" s="1655"/>
      <c r="DCN26" s="1655"/>
      <c r="DCO26" s="1655"/>
      <c r="DCP26" s="1655"/>
      <c r="DCQ26" s="1655"/>
      <c r="DCR26" s="1655"/>
      <c r="DCS26" s="1655"/>
      <c r="DCT26" s="1655"/>
      <c r="DCU26" s="1655"/>
      <c r="DCV26" s="1655"/>
      <c r="DCW26" s="1655"/>
      <c r="DCX26" s="1655"/>
      <c r="DCY26" s="1655"/>
      <c r="DCZ26" s="1655"/>
      <c r="DDA26" s="1655"/>
      <c r="DDB26" s="1655"/>
      <c r="DDC26" s="1655"/>
      <c r="DDD26" s="1655"/>
      <c r="DDE26" s="1655"/>
      <c r="DDF26" s="1655"/>
      <c r="DDG26" s="1655"/>
      <c r="DDH26" s="1655"/>
      <c r="DDI26" s="1655"/>
      <c r="DDJ26" s="1655"/>
      <c r="DDK26" s="1655"/>
      <c r="DDL26" s="1655"/>
      <c r="DDM26" s="1655"/>
      <c r="DDN26" s="1655"/>
      <c r="DDO26" s="1655"/>
      <c r="DDP26" s="1655"/>
      <c r="DDQ26" s="1655"/>
      <c r="DDR26" s="1655"/>
      <c r="DDS26" s="1655"/>
      <c r="DDT26" s="1655"/>
      <c r="DDU26" s="1655"/>
      <c r="DDV26" s="1655"/>
      <c r="DDW26" s="1655"/>
      <c r="DDX26" s="1655"/>
      <c r="DDY26" s="1655"/>
      <c r="DDZ26" s="1655"/>
      <c r="DEA26" s="1655"/>
      <c r="DEB26" s="1655"/>
      <c r="DEC26" s="1655"/>
      <c r="DED26" s="1655"/>
      <c r="DEE26" s="1655"/>
      <c r="DEF26" s="1655"/>
      <c r="DEG26" s="1655"/>
      <c r="DEH26" s="1655"/>
      <c r="DEI26" s="1655"/>
      <c r="DEJ26" s="1655"/>
      <c r="DEK26" s="1655"/>
      <c r="DEL26" s="1655"/>
      <c r="DEM26" s="1655"/>
      <c r="DEN26" s="1655"/>
      <c r="DEO26" s="1655"/>
      <c r="DEP26" s="1655"/>
      <c r="DEQ26" s="1655"/>
      <c r="DER26" s="1655"/>
      <c r="DES26" s="1655"/>
      <c r="DET26" s="1655"/>
      <c r="DEU26" s="1655"/>
      <c r="DEV26" s="1655"/>
      <c r="DEW26" s="1655"/>
      <c r="DEX26" s="1655"/>
      <c r="DEY26" s="1655"/>
      <c r="DEZ26" s="1655"/>
      <c r="DFA26" s="1655"/>
      <c r="DFB26" s="1655"/>
      <c r="DFC26" s="1655"/>
      <c r="DFD26" s="1655"/>
      <c r="DFE26" s="1655"/>
      <c r="DFF26" s="1655"/>
      <c r="DFG26" s="1655"/>
      <c r="DFH26" s="1655"/>
      <c r="DFI26" s="1655"/>
      <c r="DFJ26" s="1655"/>
      <c r="DFK26" s="1655"/>
      <c r="DFL26" s="1655"/>
      <c r="DFM26" s="1655"/>
      <c r="DFN26" s="1655"/>
      <c r="DFO26" s="1655"/>
      <c r="DFP26" s="1655"/>
      <c r="DFQ26" s="1655"/>
      <c r="DFR26" s="1655"/>
      <c r="DFS26" s="1655"/>
      <c r="DFT26" s="1655"/>
      <c r="DFU26" s="1655"/>
      <c r="DFV26" s="1655"/>
      <c r="DFW26" s="1655"/>
      <c r="DFX26" s="1655"/>
      <c r="DFY26" s="1655"/>
      <c r="DFZ26" s="1655"/>
      <c r="DGA26" s="1655"/>
      <c r="DGB26" s="1655"/>
      <c r="DGC26" s="1655"/>
      <c r="DGD26" s="1655"/>
      <c r="DGE26" s="1655"/>
      <c r="DGF26" s="1655"/>
      <c r="DGG26" s="1655"/>
      <c r="DGH26" s="1655"/>
      <c r="DGI26" s="1655"/>
      <c r="DGJ26" s="1655"/>
      <c r="DGK26" s="1655"/>
      <c r="DGL26" s="1655"/>
      <c r="DGM26" s="1655"/>
      <c r="DGN26" s="1655"/>
      <c r="DGO26" s="1655"/>
      <c r="DGP26" s="1655"/>
      <c r="DGQ26" s="1655"/>
      <c r="DGR26" s="1655"/>
      <c r="DGS26" s="1655"/>
      <c r="DGT26" s="1655"/>
      <c r="DGU26" s="1655"/>
      <c r="DGV26" s="1655"/>
      <c r="DGW26" s="1655"/>
      <c r="DGX26" s="1655"/>
      <c r="DGY26" s="1655"/>
      <c r="DGZ26" s="1655"/>
      <c r="DHA26" s="1655"/>
      <c r="DHB26" s="1655"/>
      <c r="DHC26" s="1655"/>
      <c r="DHD26" s="1655"/>
      <c r="DHE26" s="1655"/>
      <c r="DHF26" s="1655"/>
      <c r="DHG26" s="1655"/>
      <c r="DHH26" s="1655"/>
      <c r="DHI26" s="1655"/>
      <c r="DHJ26" s="1655"/>
      <c r="DHK26" s="1655"/>
      <c r="DHL26" s="1655"/>
      <c r="DHM26" s="1655"/>
      <c r="DHN26" s="1655"/>
      <c r="DHO26" s="1655"/>
      <c r="DHP26" s="1655"/>
      <c r="DHQ26" s="1655"/>
      <c r="DHR26" s="1655"/>
      <c r="DHS26" s="1655"/>
      <c r="DHT26" s="1655"/>
      <c r="DHU26" s="1655"/>
      <c r="DHV26" s="1655"/>
      <c r="DHW26" s="1655"/>
      <c r="DHX26" s="1655"/>
      <c r="DHY26" s="1655"/>
      <c r="DHZ26" s="1655"/>
      <c r="DIA26" s="1655"/>
      <c r="DIB26" s="1655"/>
      <c r="DIC26" s="1655"/>
      <c r="DID26" s="1655"/>
      <c r="DIE26" s="1655"/>
      <c r="DIF26" s="1655"/>
      <c r="DIG26" s="1655"/>
      <c r="DIH26" s="1655"/>
      <c r="DII26" s="1655"/>
      <c r="DIJ26" s="1655"/>
      <c r="DIK26" s="1655"/>
      <c r="DIL26" s="1655"/>
      <c r="DIM26" s="1655"/>
      <c r="DIN26" s="1655"/>
      <c r="DIO26" s="1655"/>
      <c r="DIP26" s="1655"/>
      <c r="DIQ26" s="1655"/>
      <c r="DIR26" s="1655"/>
      <c r="DIS26" s="1655"/>
      <c r="DIT26" s="1655"/>
      <c r="DIU26" s="1655"/>
      <c r="DIV26" s="1655"/>
      <c r="DIW26" s="1655"/>
      <c r="DIX26" s="1655"/>
      <c r="DIY26" s="1655"/>
      <c r="DIZ26" s="1655"/>
      <c r="DJA26" s="1655"/>
      <c r="DJB26" s="1655"/>
      <c r="DJC26" s="1655"/>
      <c r="DJD26" s="1655"/>
      <c r="DJE26" s="1655"/>
      <c r="DJF26" s="1655"/>
      <c r="DJG26" s="1655"/>
      <c r="DJH26" s="1655"/>
      <c r="DJI26" s="1655"/>
      <c r="DJJ26" s="1655"/>
      <c r="DJK26" s="1655"/>
      <c r="DJL26" s="1655"/>
      <c r="DJM26" s="1655"/>
      <c r="DJN26" s="1655"/>
      <c r="DJO26" s="1655"/>
      <c r="DJP26" s="1655"/>
      <c r="DJQ26" s="1655"/>
      <c r="DJR26" s="1655"/>
      <c r="DJS26" s="1655"/>
      <c r="DJT26" s="1655"/>
      <c r="DJU26" s="1655"/>
      <c r="DJV26" s="1655"/>
      <c r="DJW26" s="1655"/>
      <c r="DJX26" s="1655"/>
      <c r="DJY26" s="1655"/>
      <c r="DJZ26" s="1655"/>
      <c r="DKA26" s="1655"/>
      <c r="DKB26" s="1655"/>
      <c r="DKC26" s="1655"/>
      <c r="DKD26" s="1655"/>
      <c r="DKE26" s="1655"/>
      <c r="DKF26" s="1655"/>
      <c r="DKG26" s="1655"/>
      <c r="DKH26" s="1655"/>
      <c r="DKI26" s="1655"/>
      <c r="DKJ26" s="1655"/>
      <c r="DKK26" s="1655"/>
      <c r="DKL26" s="1655"/>
      <c r="DKM26" s="1655"/>
      <c r="DKN26" s="1655"/>
      <c r="DKO26" s="1655"/>
      <c r="DKP26" s="1655"/>
      <c r="DKQ26" s="1655"/>
      <c r="DKR26" s="1655"/>
      <c r="DKS26" s="1655"/>
      <c r="DKT26" s="1655"/>
      <c r="DKU26" s="1655"/>
      <c r="DKV26" s="1655"/>
      <c r="DKW26" s="1655"/>
      <c r="DKX26" s="1655"/>
      <c r="DKY26" s="1655"/>
      <c r="DKZ26" s="1655"/>
      <c r="DLA26" s="1655"/>
      <c r="DLB26" s="1655"/>
      <c r="DLC26" s="1655"/>
      <c r="DLD26" s="1655"/>
      <c r="DLE26" s="1655"/>
      <c r="DLF26" s="1655"/>
      <c r="DLG26" s="1655"/>
      <c r="DLH26" s="1655"/>
      <c r="DLI26" s="1655"/>
      <c r="DLJ26" s="1655"/>
      <c r="DLK26" s="1655"/>
      <c r="DLL26" s="1655"/>
      <c r="DLM26" s="1655"/>
      <c r="DLN26" s="1655"/>
      <c r="DLO26" s="1655"/>
      <c r="DLP26" s="1655"/>
      <c r="DLQ26" s="1655"/>
      <c r="DLR26" s="1655"/>
      <c r="DLS26" s="1655"/>
      <c r="DLT26" s="1655"/>
      <c r="DLU26" s="1655"/>
      <c r="DLV26" s="1655"/>
      <c r="DLW26" s="1655"/>
      <c r="DLX26" s="1655"/>
      <c r="DLY26" s="1655"/>
      <c r="DLZ26" s="1655"/>
      <c r="DMA26" s="1655"/>
      <c r="DMB26" s="1655"/>
      <c r="DMC26" s="1655"/>
      <c r="DMD26" s="1655"/>
      <c r="DME26" s="1655"/>
      <c r="DMF26" s="1655"/>
      <c r="DMG26" s="1655"/>
      <c r="DMH26" s="1655"/>
      <c r="DMI26" s="1655"/>
      <c r="DMJ26" s="1655"/>
      <c r="DMK26" s="1655"/>
      <c r="DML26" s="1655"/>
      <c r="DMM26" s="1655"/>
      <c r="DMN26" s="1655"/>
      <c r="DMO26" s="1655"/>
      <c r="DMP26" s="1655"/>
      <c r="DMQ26" s="1655"/>
      <c r="DMR26" s="1655"/>
      <c r="DMS26" s="1655"/>
      <c r="DMT26" s="1655"/>
      <c r="DMU26" s="1655"/>
      <c r="DMV26" s="1655"/>
      <c r="DMW26" s="1655"/>
      <c r="DMX26" s="1655"/>
      <c r="DMY26" s="1655"/>
      <c r="DMZ26" s="1655"/>
      <c r="DNA26" s="1655"/>
      <c r="DNB26" s="1655"/>
      <c r="DNC26" s="1655"/>
      <c r="DND26" s="1655"/>
      <c r="DNE26" s="1655"/>
      <c r="DNF26" s="1655"/>
      <c r="DNG26" s="1655"/>
      <c r="DNH26" s="1655"/>
      <c r="DNI26" s="1655"/>
      <c r="DNJ26" s="1655"/>
      <c r="DNK26" s="1655"/>
      <c r="DNL26" s="1655"/>
      <c r="DNM26" s="1655"/>
      <c r="DNN26" s="1655"/>
      <c r="DNO26" s="1655"/>
      <c r="DNP26" s="1655"/>
      <c r="DNQ26" s="1655"/>
      <c r="DNR26" s="1655"/>
      <c r="DNS26" s="1655"/>
      <c r="DNT26" s="1655"/>
      <c r="DNU26" s="1655"/>
      <c r="DNV26" s="1655"/>
      <c r="DNW26" s="1655"/>
      <c r="DNX26" s="1655"/>
      <c r="DNY26" s="1655"/>
      <c r="DNZ26" s="1655"/>
      <c r="DOA26" s="1655"/>
      <c r="DOB26" s="1655"/>
      <c r="DOC26" s="1655"/>
      <c r="DOD26" s="1655"/>
      <c r="DOE26" s="1655"/>
      <c r="DOF26" s="1655"/>
      <c r="DOG26" s="1655"/>
      <c r="DOH26" s="1655"/>
      <c r="DOI26" s="1655"/>
      <c r="DOJ26" s="1655"/>
      <c r="DOK26" s="1655"/>
      <c r="DOL26" s="1655"/>
      <c r="DOM26" s="1655"/>
      <c r="DON26" s="1655"/>
      <c r="DOO26" s="1655"/>
      <c r="DOP26" s="1655"/>
      <c r="DOQ26" s="1655"/>
      <c r="DOR26" s="1655"/>
      <c r="DOS26" s="1655"/>
      <c r="DOT26" s="1655"/>
      <c r="DOU26" s="1655"/>
      <c r="DOV26" s="1655"/>
      <c r="DOW26" s="1655"/>
      <c r="DOX26" s="1655"/>
      <c r="DOY26" s="1655"/>
      <c r="DOZ26" s="1655"/>
      <c r="DPA26" s="1655"/>
      <c r="DPB26" s="1655"/>
      <c r="DPC26" s="1655"/>
      <c r="DPD26" s="1655"/>
      <c r="DPE26" s="1655"/>
      <c r="DPF26" s="1655"/>
      <c r="DPG26" s="1655"/>
      <c r="DPH26" s="1655"/>
      <c r="DPI26" s="1655"/>
      <c r="DPJ26" s="1655"/>
      <c r="DPK26" s="1655"/>
      <c r="DPL26" s="1655"/>
      <c r="DPM26" s="1655"/>
      <c r="DPN26" s="1655"/>
      <c r="DPO26" s="1655"/>
      <c r="DPP26" s="1655"/>
      <c r="DPQ26" s="1655"/>
      <c r="DPR26" s="1655"/>
      <c r="DPS26" s="1655"/>
      <c r="DPT26" s="1655"/>
      <c r="DPU26" s="1655"/>
      <c r="DPV26" s="1655"/>
      <c r="DPW26" s="1655"/>
      <c r="DPX26" s="1655"/>
      <c r="DPY26" s="1655"/>
      <c r="DPZ26" s="1655"/>
      <c r="DQA26" s="1655"/>
      <c r="DQB26" s="1655"/>
      <c r="DQC26" s="1655"/>
      <c r="DQD26" s="1655"/>
      <c r="DQE26" s="1655"/>
      <c r="DQF26" s="1655"/>
      <c r="DQG26" s="1655"/>
      <c r="DQH26" s="1655"/>
      <c r="DQI26" s="1655"/>
      <c r="DQJ26" s="1655"/>
      <c r="DQK26" s="1655"/>
      <c r="DQL26" s="1655"/>
      <c r="DQM26" s="1655"/>
      <c r="DQN26" s="1655"/>
      <c r="DQO26" s="1655"/>
      <c r="DQP26" s="1655"/>
      <c r="DQQ26" s="1655"/>
      <c r="DQR26" s="1655"/>
      <c r="DQS26" s="1655"/>
      <c r="DQT26" s="1655"/>
      <c r="DQU26" s="1655"/>
      <c r="DQV26" s="1655"/>
      <c r="DQW26" s="1655"/>
      <c r="DQX26" s="1655"/>
      <c r="DQY26" s="1655"/>
      <c r="DQZ26" s="1655"/>
      <c r="DRA26" s="1655"/>
      <c r="DRB26" s="1655"/>
      <c r="DRC26" s="1655"/>
      <c r="DRD26" s="1655"/>
      <c r="DRE26" s="1655"/>
      <c r="DRF26" s="1655"/>
      <c r="DRG26" s="1655"/>
      <c r="DRH26" s="1655"/>
      <c r="DRI26" s="1655"/>
      <c r="DRJ26" s="1655"/>
      <c r="DRK26" s="1655"/>
      <c r="DRL26" s="1655"/>
      <c r="DRM26" s="1655"/>
      <c r="DRN26" s="1655"/>
      <c r="DRO26" s="1655"/>
      <c r="DRP26" s="1655"/>
      <c r="DRQ26" s="1655"/>
      <c r="DRR26" s="1655"/>
      <c r="DRS26" s="1655"/>
      <c r="DRT26" s="1655"/>
      <c r="DRU26" s="1655"/>
      <c r="DRV26" s="1655"/>
      <c r="DRW26" s="1655"/>
      <c r="DRX26" s="1655"/>
      <c r="DRY26" s="1655"/>
      <c r="DRZ26" s="1655"/>
      <c r="DSA26" s="1655"/>
      <c r="DSB26" s="1655"/>
      <c r="DSC26" s="1655"/>
      <c r="DSD26" s="1655"/>
      <c r="DSE26" s="1655"/>
      <c r="DSF26" s="1655"/>
      <c r="DSG26" s="1655"/>
      <c r="DSH26" s="1655"/>
      <c r="DSI26" s="1655"/>
      <c r="DSJ26" s="1655"/>
      <c r="DSK26" s="1655"/>
      <c r="DSL26" s="1655"/>
      <c r="DSM26" s="1655"/>
      <c r="DSN26" s="1655"/>
      <c r="DSO26" s="1655"/>
      <c r="DSP26" s="1655"/>
      <c r="DSQ26" s="1655"/>
      <c r="DSR26" s="1655"/>
      <c r="DSS26" s="1655"/>
      <c r="DST26" s="1655"/>
      <c r="DSU26" s="1655"/>
      <c r="DSV26" s="1655"/>
      <c r="DSW26" s="1655"/>
      <c r="DSX26" s="1655"/>
      <c r="DSY26" s="1655"/>
      <c r="DSZ26" s="1655"/>
      <c r="DTA26" s="1655"/>
      <c r="DTB26" s="1655"/>
      <c r="DTC26" s="1655"/>
      <c r="DTD26" s="1655"/>
      <c r="DTE26" s="1655"/>
      <c r="DTF26" s="1655"/>
      <c r="DTG26" s="1655"/>
      <c r="DTH26" s="1655"/>
      <c r="DTI26" s="1655"/>
      <c r="DTJ26" s="1655"/>
      <c r="DTK26" s="1655"/>
      <c r="DTL26" s="1655"/>
      <c r="DTM26" s="1655"/>
      <c r="DTN26" s="1655"/>
      <c r="DTO26" s="1655"/>
      <c r="DTP26" s="1655"/>
      <c r="DTQ26" s="1655"/>
      <c r="DTR26" s="1655"/>
      <c r="DTS26" s="1655"/>
      <c r="DTT26" s="1655"/>
      <c r="DTU26" s="1655"/>
      <c r="DTV26" s="1655"/>
      <c r="DTW26" s="1655"/>
      <c r="DTX26" s="1655"/>
      <c r="DTY26" s="1655"/>
      <c r="DTZ26" s="1655"/>
      <c r="DUA26" s="1655"/>
      <c r="DUB26" s="1655"/>
      <c r="DUC26" s="1655"/>
      <c r="DUD26" s="1655"/>
      <c r="DUE26" s="1655"/>
      <c r="DUF26" s="1655"/>
      <c r="DUG26" s="1655"/>
      <c r="DUH26" s="1655"/>
      <c r="DUI26" s="1655"/>
      <c r="DUJ26" s="1655"/>
      <c r="DUK26" s="1655"/>
      <c r="DUL26" s="1655"/>
      <c r="DUM26" s="1655"/>
      <c r="DUN26" s="1655"/>
      <c r="DUO26" s="1655"/>
      <c r="DUP26" s="1655"/>
      <c r="DUQ26" s="1655"/>
      <c r="DUR26" s="1655"/>
      <c r="DUS26" s="1655"/>
      <c r="DUT26" s="1655"/>
      <c r="DUU26" s="1655"/>
      <c r="DUV26" s="1655"/>
      <c r="DUW26" s="1655"/>
      <c r="DUX26" s="1655"/>
      <c r="DUY26" s="1655"/>
      <c r="DUZ26" s="1655"/>
      <c r="DVA26" s="1655"/>
      <c r="DVB26" s="1655"/>
      <c r="DVC26" s="1655"/>
      <c r="DVD26" s="1655"/>
      <c r="DVE26" s="1655"/>
      <c r="DVF26" s="1655"/>
      <c r="DVG26" s="1655"/>
      <c r="DVH26" s="1655"/>
      <c r="DVI26" s="1655"/>
      <c r="DVJ26" s="1655"/>
      <c r="DVK26" s="1655"/>
      <c r="DVL26" s="1655"/>
      <c r="DVM26" s="1655"/>
      <c r="DVN26" s="1655"/>
      <c r="DVO26" s="1655"/>
      <c r="DVP26" s="1655"/>
      <c r="DVQ26" s="1655"/>
      <c r="DVR26" s="1655"/>
      <c r="DVS26" s="1655"/>
      <c r="DVT26" s="1655"/>
      <c r="DVU26" s="1655"/>
      <c r="DVV26" s="1655"/>
      <c r="DVW26" s="1655"/>
      <c r="DVX26" s="1655"/>
      <c r="DVY26" s="1655"/>
      <c r="DVZ26" s="1655"/>
      <c r="DWA26" s="1655"/>
      <c r="DWB26" s="1655"/>
      <c r="DWC26" s="1655"/>
      <c r="DWD26" s="1655"/>
      <c r="DWE26" s="1655"/>
      <c r="DWF26" s="1655"/>
      <c r="DWG26" s="1655"/>
      <c r="DWH26" s="1655"/>
      <c r="DWI26" s="1655"/>
      <c r="DWJ26" s="1655"/>
      <c r="DWK26" s="1655"/>
      <c r="DWL26" s="1655"/>
      <c r="DWM26" s="1655"/>
      <c r="DWN26" s="1655"/>
      <c r="DWO26" s="1655"/>
      <c r="DWP26" s="1655"/>
      <c r="DWQ26" s="1655"/>
      <c r="DWR26" s="1655"/>
      <c r="DWS26" s="1655"/>
      <c r="DWT26" s="1655"/>
      <c r="DWU26" s="1655"/>
      <c r="DWV26" s="1655"/>
      <c r="DWW26" s="1655"/>
      <c r="DWX26" s="1655"/>
      <c r="DWY26" s="1655"/>
      <c r="DWZ26" s="1655"/>
      <c r="DXA26" s="1655"/>
      <c r="DXB26" s="1655"/>
      <c r="DXC26" s="1655"/>
      <c r="DXD26" s="1655"/>
      <c r="DXE26" s="1655"/>
      <c r="DXF26" s="1655"/>
      <c r="DXG26" s="1655"/>
      <c r="DXH26" s="1655"/>
      <c r="DXI26" s="1655"/>
      <c r="DXJ26" s="1655"/>
      <c r="DXK26" s="1655"/>
      <c r="DXL26" s="1655"/>
      <c r="DXM26" s="1655"/>
      <c r="DXN26" s="1655"/>
      <c r="DXO26" s="1655"/>
      <c r="DXP26" s="1655"/>
      <c r="DXQ26" s="1655"/>
      <c r="DXR26" s="1655"/>
      <c r="DXS26" s="1655"/>
      <c r="DXT26" s="1655"/>
      <c r="DXU26" s="1655"/>
      <c r="DXV26" s="1655"/>
      <c r="DXW26" s="1655"/>
      <c r="DXX26" s="1655"/>
      <c r="DXY26" s="1655"/>
      <c r="DXZ26" s="1655"/>
      <c r="DYA26" s="1655"/>
      <c r="DYB26" s="1655"/>
      <c r="DYC26" s="1655"/>
      <c r="DYD26" s="1655"/>
      <c r="DYE26" s="1655"/>
      <c r="DYF26" s="1655"/>
      <c r="DYG26" s="1655"/>
      <c r="DYH26" s="1655"/>
      <c r="DYI26" s="1655"/>
      <c r="DYJ26" s="1655"/>
      <c r="DYK26" s="1655"/>
      <c r="DYL26" s="1655"/>
      <c r="DYM26" s="1655"/>
      <c r="DYN26" s="1655"/>
      <c r="DYO26" s="1655"/>
      <c r="DYP26" s="1655"/>
      <c r="DYQ26" s="1655"/>
      <c r="DYR26" s="1655"/>
      <c r="DYS26" s="1655"/>
      <c r="DYT26" s="1655"/>
      <c r="DYU26" s="1655"/>
      <c r="DYV26" s="1655"/>
      <c r="DYW26" s="1655"/>
      <c r="DYX26" s="1655"/>
      <c r="DYY26" s="1655"/>
      <c r="DYZ26" s="1655"/>
      <c r="DZA26" s="1655"/>
      <c r="DZB26" s="1655"/>
      <c r="DZC26" s="1655"/>
      <c r="DZD26" s="1655"/>
      <c r="DZE26" s="1655"/>
      <c r="DZF26" s="1655"/>
      <c r="DZG26" s="1655"/>
      <c r="DZH26" s="1655"/>
      <c r="DZI26" s="1655"/>
      <c r="DZJ26" s="1655"/>
      <c r="DZK26" s="1655"/>
      <c r="DZL26" s="1655"/>
      <c r="DZM26" s="1655"/>
      <c r="DZN26" s="1655"/>
      <c r="DZO26" s="1655"/>
      <c r="DZP26" s="1655"/>
      <c r="DZQ26" s="1655"/>
      <c r="DZR26" s="1655"/>
      <c r="DZS26" s="1655"/>
      <c r="DZT26" s="1655"/>
      <c r="DZU26" s="1655"/>
      <c r="DZV26" s="1655"/>
      <c r="DZW26" s="1655"/>
      <c r="DZX26" s="1655"/>
      <c r="DZY26" s="1655"/>
      <c r="DZZ26" s="1655"/>
      <c r="EAA26" s="1655"/>
      <c r="EAB26" s="1655"/>
      <c r="EAC26" s="1655"/>
      <c r="EAD26" s="1655"/>
      <c r="EAE26" s="1655"/>
      <c r="EAF26" s="1655"/>
      <c r="EAG26" s="1655"/>
      <c r="EAH26" s="1655"/>
      <c r="EAI26" s="1655"/>
      <c r="EAJ26" s="1655"/>
      <c r="EAK26" s="1655"/>
      <c r="EAL26" s="1655"/>
      <c r="EAM26" s="1655"/>
      <c r="EAN26" s="1655"/>
      <c r="EAO26" s="1655"/>
      <c r="EAP26" s="1655"/>
      <c r="EAQ26" s="1655"/>
      <c r="EAR26" s="1655"/>
      <c r="EAS26" s="1655"/>
      <c r="EAT26" s="1655"/>
      <c r="EAU26" s="1655"/>
      <c r="EAV26" s="1655"/>
      <c r="EAW26" s="1655"/>
      <c r="EAX26" s="1655"/>
      <c r="EAY26" s="1655"/>
      <c r="EAZ26" s="1655"/>
      <c r="EBA26" s="1655"/>
      <c r="EBB26" s="1655"/>
      <c r="EBC26" s="1655"/>
      <c r="EBD26" s="1655"/>
      <c r="EBE26" s="1655"/>
      <c r="EBF26" s="1655"/>
      <c r="EBG26" s="1655"/>
      <c r="EBH26" s="1655"/>
      <c r="EBI26" s="1655"/>
      <c r="EBJ26" s="1655"/>
      <c r="EBK26" s="1655"/>
      <c r="EBL26" s="1655"/>
      <c r="EBM26" s="1655"/>
      <c r="EBN26" s="1655"/>
      <c r="EBO26" s="1655"/>
      <c r="EBP26" s="1655"/>
      <c r="EBQ26" s="1655"/>
      <c r="EBR26" s="1655"/>
      <c r="EBS26" s="1655"/>
      <c r="EBT26" s="1655"/>
      <c r="EBU26" s="1655"/>
      <c r="EBV26" s="1655"/>
      <c r="EBW26" s="1655"/>
      <c r="EBX26" s="1655"/>
      <c r="EBY26" s="1655"/>
      <c r="EBZ26" s="1655"/>
      <c r="ECA26" s="1655"/>
      <c r="ECB26" s="1655"/>
      <c r="ECC26" s="1655"/>
      <c r="ECD26" s="1655"/>
      <c r="ECE26" s="1655"/>
      <c r="ECF26" s="1655"/>
      <c r="ECG26" s="1655"/>
      <c r="ECH26" s="1655"/>
      <c r="ECI26" s="1655"/>
      <c r="ECJ26" s="1655"/>
      <c r="ECK26" s="1655"/>
      <c r="ECL26" s="1655"/>
      <c r="ECM26" s="1655"/>
      <c r="ECN26" s="1655"/>
      <c r="ECO26" s="1655"/>
      <c r="ECP26" s="1655"/>
      <c r="ECQ26" s="1655"/>
      <c r="ECR26" s="1655"/>
      <c r="ECS26" s="1655"/>
      <c r="ECT26" s="1655"/>
      <c r="ECU26" s="1655"/>
      <c r="ECV26" s="1655"/>
      <c r="ECW26" s="1655"/>
      <c r="ECX26" s="1655"/>
      <c r="ECY26" s="1655"/>
      <c r="ECZ26" s="1655"/>
      <c r="EDA26" s="1655"/>
      <c r="EDB26" s="1655"/>
      <c r="EDC26" s="1655"/>
      <c r="EDD26" s="1655"/>
      <c r="EDE26" s="1655"/>
      <c r="EDF26" s="1655"/>
      <c r="EDG26" s="1655"/>
      <c r="EDH26" s="1655"/>
      <c r="EDI26" s="1655"/>
      <c r="EDJ26" s="1655"/>
      <c r="EDK26" s="1655"/>
      <c r="EDL26" s="1655"/>
      <c r="EDM26" s="1655"/>
      <c r="EDN26" s="1655"/>
      <c r="EDO26" s="1655"/>
      <c r="EDP26" s="1655"/>
      <c r="EDQ26" s="1655"/>
      <c r="EDR26" s="1655"/>
      <c r="EDS26" s="1655"/>
      <c r="EDT26" s="1655"/>
      <c r="EDU26" s="1655"/>
      <c r="EDV26" s="1655"/>
      <c r="EDW26" s="1655"/>
      <c r="EDX26" s="1655"/>
      <c r="EDY26" s="1655"/>
      <c r="EDZ26" s="1655"/>
      <c r="EEA26" s="1655"/>
      <c r="EEB26" s="1655"/>
      <c r="EEC26" s="1655"/>
      <c r="EED26" s="1655"/>
      <c r="EEE26" s="1655"/>
      <c r="EEF26" s="1655"/>
      <c r="EEG26" s="1655"/>
      <c r="EEH26" s="1655"/>
      <c r="EEI26" s="1655"/>
      <c r="EEJ26" s="1655"/>
      <c r="EEK26" s="1655"/>
      <c r="EEL26" s="1655"/>
      <c r="EEM26" s="1655"/>
      <c r="EEN26" s="1655"/>
      <c r="EEO26" s="1655"/>
      <c r="EEP26" s="1655"/>
      <c r="EEQ26" s="1655"/>
      <c r="EER26" s="1655"/>
      <c r="EES26" s="1655"/>
      <c r="EET26" s="1655"/>
      <c r="EEU26" s="1655"/>
      <c r="EEV26" s="1655"/>
      <c r="EEW26" s="1655"/>
      <c r="EEX26" s="1655"/>
      <c r="EEY26" s="1655"/>
      <c r="EEZ26" s="1655"/>
      <c r="EFA26" s="1655"/>
      <c r="EFB26" s="1655"/>
      <c r="EFC26" s="1655"/>
      <c r="EFD26" s="1655"/>
      <c r="EFE26" s="1655"/>
      <c r="EFF26" s="1655"/>
      <c r="EFG26" s="1655"/>
      <c r="EFH26" s="1655"/>
      <c r="EFI26" s="1655"/>
      <c r="EFJ26" s="1655"/>
      <c r="EFK26" s="1655"/>
      <c r="EFL26" s="1655"/>
      <c r="EFM26" s="1655"/>
      <c r="EFN26" s="1655"/>
      <c r="EFO26" s="1655"/>
      <c r="EFP26" s="1655"/>
      <c r="EFQ26" s="1655"/>
      <c r="EFR26" s="1655"/>
      <c r="EFS26" s="1655"/>
      <c r="EFT26" s="1655"/>
      <c r="EFU26" s="1655"/>
      <c r="EFV26" s="1655"/>
      <c r="EFW26" s="1655"/>
      <c r="EFX26" s="1655"/>
      <c r="EFY26" s="1655"/>
      <c r="EFZ26" s="1655"/>
      <c r="EGA26" s="1655"/>
      <c r="EGB26" s="1655"/>
      <c r="EGC26" s="1655"/>
      <c r="EGD26" s="1655"/>
      <c r="EGE26" s="1655"/>
      <c r="EGF26" s="1655"/>
      <c r="EGG26" s="1655"/>
      <c r="EGH26" s="1655"/>
      <c r="EGI26" s="1655"/>
      <c r="EGJ26" s="1655"/>
      <c r="EGK26" s="1655"/>
      <c r="EGL26" s="1655"/>
      <c r="EGM26" s="1655"/>
      <c r="EGN26" s="1655"/>
      <c r="EGO26" s="1655"/>
      <c r="EGP26" s="1655"/>
      <c r="EGQ26" s="1655"/>
      <c r="EGR26" s="1655"/>
      <c r="EGS26" s="1655"/>
      <c r="EGT26" s="1655"/>
      <c r="EGU26" s="1655"/>
      <c r="EGV26" s="1655"/>
      <c r="EGW26" s="1655"/>
      <c r="EGX26" s="1655"/>
      <c r="EGY26" s="1655"/>
      <c r="EGZ26" s="1655"/>
      <c r="EHA26" s="1655"/>
      <c r="EHB26" s="1655"/>
      <c r="EHC26" s="1655"/>
      <c r="EHD26" s="1655"/>
      <c r="EHE26" s="1655"/>
      <c r="EHF26" s="1655"/>
      <c r="EHG26" s="1655"/>
      <c r="EHH26" s="1655"/>
      <c r="EHI26" s="1655"/>
      <c r="EHJ26" s="1655"/>
      <c r="EHK26" s="1655"/>
      <c r="EHL26" s="1655"/>
      <c r="EHM26" s="1655"/>
      <c r="EHN26" s="1655"/>
      <c r="EHO26" s="1655"/>
      <c r="EHP26" s="1655"/>
      <c r="EHQ26" s="1655"/>
      <c r="EHR26" s="1655"/>
      <c r="EHS26" s="1655"/>
      <c r="EHT26" s="1655"/>
      <c r="EHU26" s="1655"/>
      <c r="EHV26" s="1655"/>
      <c r="EHW26" s="1655"/>
      <c r="EHX26" s="1655"/>
      <c r="EHY26" s="1655"/>
      <c r="EHZ26" s="1655"/>
      <c r="EIA26" s="1655"/>
      <c r="EIB26" s="1655"/>
      <c r="EIC26" s="1655"/>
      <c r="EID26" s="1655"/>
      <c r="EIE26" s="1655"/>
      <c r="EIF26" s="1655"/>
      <c r="EIG26" s="1655"/>
      <c r="EIH26" s="1655"/>
      <c r="EII26" s="1655"/>
      <c r="EIJ26" s="1655"/>
      <c r="EIK26" s="1655"/>
      <c r="EIL26" s="1655"/>
      <c r="EIM26" s="1655"/>
      <c r="EIN26" s="1655"/>
      <c r="EIO26" s="1655"/>
      <c r="EIP26" s="1655"/>
      <c r="EIQ26" s="1655"/>
      <c r="EIR26" s="1655"/>
      <c r="EIS26" s="1655"/>
      <c r="EIT26" s="1655"/>
      <c r="EIU26" s="1655"/>
      <c r="EIV26" s="1655"/>
      <c r="EIW26" s="1655"/>
      <c r="EIX26" s="1655"/>
      <c r="EIY26" s="1655"/>
      <c r="EIZ26" s="1655"/>
      <c r="EJA26" s="1655"/>
      <c r="EJB26" s="1655"/>
      <c r="EJC26" s="1655"/>
      <c r="EJD26" s="1655"/>
      <c r="EJE26" s="1655"/>
      <c r="EJF26" s="1655"/>
      <c r="EJG26" s="1655"/>
      <c r="EJH26" s="1655"/>
      <c r="EJI26" s="1655"/>
      <c r="EJJ26" s="1655"/>
      <c r="EJK26" s="1655"/>
      <c r="EJL26" s="1655"/>
      <c r="EJM26" s="1655"/>
      <c r="EJN26" s="1655"/>
      <c r="EJO26" s="1655"/>
      <c r="EJP26" s="1655"/>
      <c r="EJQ26" s="1655"/>
      <c r="EJR26" s="1655"/>
      <c r="EJS26" s="1655"/>
      <c r="EJT26" s="1655"/>
      <c r="EJU26" s="1655"/>
      <c r="EJV26" s="1655"/>
      <c r="EJW26" s="1655"/>
      <c r="EJX26" s="1655"/>
      <c r="EJY26" s="1655"/>
      <c r="EJZ26" s="1655"/>
      <c r="EKA26" s="1655"/>
      <c r="EKB26" s="1655"/>
      <c r="EKC26" s="1655"/>
      <c r="EKD26" s="1655"/>
      <c r="EKE26" s="1655"/>
      <c r="EKF26" s="1655"/>
      <c r="EKG26" s="1655"/>
      <c r="EKH26" s="1655"/>
      <c r="EKI26" s="1655"/>
      <c r="EKJ26" s="1655"/>
      <c r="EKK26" s="1655"/>
      <c r="EKL26" s="1655"/>
      <c r="EKM26" s="1655"/>
      <c r="EKN26" s="1655"/>
      <c r="EKO26" s="1655"/>
      <c r="EKP26" s="1655"/>
      <c r="EKQ26" s="1655"/>
      <c r="EKR26" s="1655"/>
      <c r="EKS26" s="1655"/>
      <c r="EKT26" s="1655"/>
      <c r="EKU26" s="1655"/>
      <c r="EKV26" s="1655"/>
      <c r="EKW26" s="1655"/>
      <c r="EKX26" s="1655"/>
      <c r="EKY26" s="1655"/>
      <c r="EKZ26" s="1655"/>
      <c r="ELA26" s="1655"/>
      <c r="ELB26" s="1655"/>
      <c r="ELC26" s="1655"/>
      <c r="ELD26" s="1655"/>
      <c r="ELE26" s="1655"/>
      <c r="ELF26" s="1655"/>
      <c r="ELG26" s="1655"/>
      <c r="ELH26" s="1655"/>
      <c r="ELI26" s="1655"/>
      <c r="ELJ26" s="1655"/>
      <c r="ELK26" s="1655"/>
      <c r="ELL26" s="1655"/>
      <c r="ELM26" s="1655"/>
      <c r="ELN26" s="1655"/>
      <c r="ELO26" s="1655"/>
      <c r="ELP26" s="1655"/>
      <c r="ELQ26" s="1655"/>
      <c r="ELR26" s="1655"/>
      <c r="ELS26" s="1655"/>
      <c r="ELT26" s="1655"/>
      <c r="ELU26" s="1655"/>
      <c r="ELV26" s="1655"/>
      <c r="ELW26" s="1655"/>
      <c r="ELX26" s="1655"/>
      <c r="ELY26" s="1655"/>
      <c r="ELZ26" s="1655"/>
      <c r="EMA26" s="1655"/>
      <c r="EMB26" s="1655"/>
      <c r="EMC26" s="1655"/>
      <c r="EMD26" s="1655"/>
      <c r="EME26" s="1655"/>
      <c r="EMF26" s="1655"/>
      <c r="EMG26" s="1655"/>
      <c r="EMH26" s="1655"/>
      <c r="EMI26" s="1655"/>
      <c r="EMJ26" s="1655"/>
      <c r="EMK26" s="1655"/>
      <c r="EML26" s="1655"/>
      <c r="EMM26" s="1655"/>
      <c r="EMN26" s="1655"/>
      <c r="EMO26" s="1655"/>
      <c r="EMP26" s="1655"/>
      <c r="EMQ26" s="1655"/>
      <c r="EMR26" s="1655"/>
      <c r="EMS26" s="1655"/>
      <c r="EMT26" s="1655"/>
      <c r="EMU26" s="1655"/>
      <c r="EMV26" s="1655"/>
      <c r="EMW26" s="1655"/>
      <c r="EMX26" s="1655"/>
      <c r="EMY26" s="1655"/>
      <c r="EMZ26" s="1655"/>
      <c r="ENA26" s="1655"/>
      <c r="ENB26" s="1655"/>
      <c r="ENC26" s="1655"/>
      <c r="END26" s="1655"/>
      <c r="ENE26" s="1655"/>
      <c r="ENF26" s="1655"/>
      <c r="ENG26" s="1655"/>
      <c r="ENH26" s="1655"/>
      <c r="ENI26" s="1655"/>
      <c r="ENJ26" s="1655"/>
      <c r="ENK26" s="1655"/>
      <c r="ENL26" s="1655"/>
      <c r="ENM26" s="1655"/>
      <c r="ENN26" s="1655"/>
      <c r="ENO26" s="1655"/>
      <c r="ENP26" s="1655"/>
      <c r="ENQ26" s="1655"/>
      <c r="ENR26" s="1655"/>
      <c r="ENS26" s="1655"/>
      <c r="ENT26" s="1655"/>
      <c r="ENU26" s="1655"/>
      <c r="ENV26" s="1655"/>
      <c r="ENW26" s="1655"/>
      <c r="ENX26" s="1655"/>
      <c r="ENY26" s="1655"/>
      <c r="ENZ26" s="1655"/>
      <c r="EOA26" s="1655"/>
      <c r="EOB26" s="1655"/>
      <c r="EOC26" s="1655"/>
      <c r="EOD26" s="1655"/>
      <c r="EOE26" s="1655"/>
      <c r="EOF26" s="1655"/>
      <c r="EOG26" s="1655"/>
      <c r="EOH26" s="1655"/>
      <c r="EOI26" s="1655"/>
      <c r="EOJ26" s="1655"/>
      <c r="EOK26" s="1655"/>
      <c r="EOL26" s="1655"/>
      <c r="EOM26" s="1655"/>
      <c r="EON26" s="1655"/>
      <c r="EOO26" s="1655"/>
      <c r="EOP26" s="1655"/>
      <c r="EOQ26" s="1655"/>
      <c r="EOR26" s="1655"/>
      <c r="EOS26" s="1655"/>
      <c r="EOT26" s="1655"/>
      <c r="EOU26" s="1655"/>
      <c r="EOV26" s="1655"/>
      <c r="EOW26" s="1655"/>
      <c r="EOX26" s="1655"/>
      <c r="EOY26" s="1655"/>
      <c r="EOZ26" s="1655"/>
      <c r="EPA26" s="1655"/>
      <c r="EPB26" s="1655"/>
      <c r="EPC26" s="1655"/>
      <c r="EPD26" s="1655"/>
      <c r="EPE26" s="1655"/>
      <c r="EPF26" s="1655"/>
      <c r="EPG26" s="1655"/>
      <c r="EPH26" s="1655"/>
      <c r="EPI26" s="1655"/>
      <c r="EPJ26" s="1655"/>
      <c r="EPK26" s="1655"/>
      <c r="EPL26" s="1655"/>
      <c r="EPM26" s="1655"/>
      <c r="EPN26" s="1655"/>
      <c r="EPO26" s="1655"/>
      <c r="EPP26" s="1655"/>
      <c r="EPQ26" s="1655"/>
      <c r="EPR26" s="1655"/>
      <c r="EPS26" s="1655"/>
      <c r="EPT26" s="1655"/>
      <c r="EPU26" s="1655"/>
      <c r="EPV26" s="1655"/>
      <c r="EPW26" s="1655"/>
      <c r="EPX26" s="1655"/>
      <c r="EPY26" s="1655"/>
      <c r="EPZ26" s="1655"/>
      <c r="EQA26" s="1655"/>
      <c r="EQB26" s="1655"/>
      <c r="EQC26" s="1655"/>
      <c r="EQD26" s="1655"/>
      <c r="EQE26" s="1655"/>
      <c r="EQF26" s="1655"/>
      <c r="EQG26" s="1655"/>
      <c r="EQH26" s="1655"/>
      <c r="EQI26" s="1655"/>
      <c r="EQJ26" s="1655"/>
      <c r="EQK26" s="1655"/>
      <c r="EQL26" s="1655"/>
      <c r="EQM26" s="1655"/>
      <c r="EQN26" s="1655"/>
      <c r="EQO26" s="1655"/>
      <c r="EQP26" s="1655"/>
      <c r="EQQ26" s="1655"/>
      <c r="EQR26" s="1655"/>
      <c r="EQS26" s="1655"/>
      <c r="EQT26" s="1655"/>
      <c r="EQU26" s="1655"/>
      <c r="EQV26" s="1655"/>
      <c r="EQW26" s="1655"/>
      <c r="EQX26" s="1655"/>
      <c r="EQY26" s="1655"/>
      <c r="EQZ26" s="1655"/>
      <c r="ERA26" s="1655"/>
      <c r="ERB26" s="1655"/>
      <c r="ERC26" s="1655"/>
      <c r="ERD26" s="1655"/>
      <c r="ERE26" s="1655"/>
      <c r="ERF26" s="1655"/>
      <c r="ERG26" s="1655"/>
      <c r="ERH26" s="1655"/>
      <c r="ERI26" s="1655"/>
      <c r="ERJ26" s="1655"/>
      <c r="ERK26" s="1655"/>
      <c r="ERL26" s="1655"/>
      <c r="ERM26" s="1655"/>
      <c r="ERN26" s="1655"/>
      <c r="ERO26" s="1655"/>
      <c r="ERP26" s="1655"/>
      <c r="ERQ26" s="1655"/>
      <c r="ERR26" s="1655"/>
      <c r="ERS26" s="1655"/>
      <c r="ERT26" s="1655"/>
      <c r="ERU26" s="1655"/>
      <c r="ERV26" s="1655"/>
      <c r="ERW26" s="1655"/>
      <c r="ERX26" s="1655"/>
      <c r="ERY26" s="1655"/>
      <c r="ERZ26" s="1655"/>
      <c r="ESA26" s="1655"/>
      <c r="ESB26" s="1655"/>
      <c r="ESC26" s="1655"/>
      <c r="ESD26" s="1655"/>
      <c r="ESE26" s="1655"/>
      <c r="ESF26" s="1655"/>
      <c r="ESG26" s="1655"/>
      <c r="ESH26" s="1655"/>
      <c r="ESI26" s="1655"/>
      <c r="ESJ26" s="1655"/>
      <c r="ESK26" s="1655"/>
      <c r="ESL26" s="1655"/>
      <c r="ESM26" s="1655"/>
      <c r="ESN26" s="1655"/>
      <c r="ESO26" s="1655"/>
      <c r="ESP26" s="1655"/>
      <c r="ESQ26" s="1655"/>
      <c r="ESR26" s="1655"/>
      <c r="ESS26" s="1655"/>
      <c r="EST26" s="1655"/>
      <c r="ESU26" s="1655"/>
      <c r="ESV26" s="1655"/>
      <c r="ESW26" s="1655"/>
      <c r="ESX26" s="1655"/>
      <c r="ESY26" s="1655"/>
      <c r="ESZ26" s="1655"/>
      <c r="ETA26" s="1655"/>
      <c r="ETB26" s="1655"/>
      <c r="ETC26" s="1655"/>
      <c r="ETD26" s="1655"/>
      <c r="ETE26" s="1655"/>
      <c r="ETF26" s="1655"/>
      <c r="ETG26" s="1655"/>
      <c r="ETH26" s="1655"/>
      <c r="ETI26" s="1655"/>
      <c r="ETJ26" s="1655"/>
      <c r="ETK26" s="1655"/>
      <c r="ETL26" s="1655"/>
      <c r="ETM26" s="1655"/>
      <c r="ETN26" s="1655"/>
      <c r="ETO26" s="1655"/>
      <c r="ETP26" s="1655"/>
      <c r="ETQ26" s="1655"/>
      <c r="ETR26" s="1655"/>
      <c r="ETS26" s="1655"/>
      <c r="ETT26" s="1655"/>
      <c r="ETU26" s="1655"/>
      <c r="ETV26" s="1655"/>
      <c r="ETW26" s="1655"/>
      <c r="ETX26" s="1655"/>
      <c r="ETY26" s="1655"/>
      <c r="ETZ26" s="1655"/>
      <c r="EUA26" s="1655"/>
      <c r="EUB26" s="1655"/>
      <c r="EUC26" s="1655"/>
      <c r="EUD26" s="1655"/>
      <c r="EUE26" s="1655"/>
      <c r="EUF26" s="1655"/>
      <c r="EUG26" s="1655"/>
      <c r="EUH26" s="1655"/>
      <c r="EUI26" s="1655"/>
      <c r="EUJ26" s="1655"/>
      <c r="EUK26" s="1655"/>
      <c r="EUL26" s="1655"/>
      <c r="EUM26" s="1655"/>
      <c r="EUN26" s="1655"/>
      <c r="EUO26" s="1655"/>
      <c r="EUP26" s="1655"/>
      <c r="EUQ26" s="1655"/>
      <c r="EUR26" s="1655"/>
      <c r="EUS26" s="1655"/>
      <c r="EUT26" s="1655"/>
      <c r="EUU26" s="1655"/>
      <c r="EUV26" s="1655"/>
      <c r="EUW26" s="1655"/>
      <c r="EUX26" s="1655"/>
      <c r="EUY26" s="1655"/>
      <c r="EUZ26" s="1655"/>
      <c r="EVA26" s="1655"/>
      <c r="EVB26" s="1655"/>
      <c r="EVC26" s="1655"/>
      <c r="EVD26" s="1655"/>
      <c r="EVE26" s="1655"/>
      <c r="EVF26" s="1655"/>
      <c r="EVG26" s="1655"/>
      <c r="EVH26" s="1655"/>
      <c r="EVI26" s="1655"/>
      <c r="EVJ26" s="1655"/>
      <c r="EVK26" s="1655"/>
      <c r="EVL26" s="1655"/>
      <c r="EVM26" s="1655"/>
      <c r="EVN26" s="1655"/>
      <c r="EVO26" s="1655"/>
      <c r="EVP26" s="1655"/>
      <c r="EVQ26" s="1655"/>
      <c r="EVR26" s="1655"/>
      <c r="EVS26" s="1655"/>
      <c r="EVT26" s="1655"/>
      <c r="EVU26" s="1655"/>
      <c r="EVV26" s="1655"/>
      <c r="EVW26" s="1655"/>
      <c r="EVX26" s="1655"/>
      <c r="EVY26" s="1655"/>
      <c r="EVZ26" s="1655"/>
      <c r="EWA26" s="1655"/>
      <c r="EWB26" s="1655"/>
      <c r="EWC26" s="1655"/>
      <c r="EWD26" s="1655"/>
      <c r="EWE26" s="1655"/>
      <c r="EWF26" s="1655"/>
      <c r="EWG26" s="1655"/>
      <c r="EWH26" s="1655"/>
      <c r="EWI26" s="1655"/>
      <c r="EWJ26" s="1655"/>
      <c r="EWK26" s="1655"/>
      <c r="EWL26" s="1655"/>
      <c r="EWM26" s="1655"/>
      <c r="EWN26" s="1655"/>
      <c r="EWO26" s="1655"/>
      <c r="EWP26" s="1655"/>
      <c r="EWQ26" s="1655"/>
      <c r="EWR26" s="1655"/>
      <c r="EWS26" s="1655"/>
      <c r="EWT26" s="1655"/>
      <c r="EWU26" s="1655"/>
      <c r="EWV26" s="1655"/>
      <c r="EWW26" s="1655"/>
      <c r="EWX26" s="1655"/>
      <c r="EWY26" s="1655"/>
      <c r="EWZ26" s="1655"/>
      <c r="EXA26" s="1655"/>
      <c r="EXB26" s="1655"/>
      <c r="EXC26" s="1655"/>
      <c r="EXD26" s="1655"/>
      <c r="EXE26" s="1655"/>
      <c r="EXF26" s="1655"/>
      <c r="EXG26" s="1655"/>
      <c r="EXH26" s="1655"/>
      <c r="EXI26" s="1655"/>
      <c r="EXJ26" s="1655"/>
      <c r="EXK26" s="1655"/>
      <c r="EXL26" s="1655"/>
      <c r="EXM26" s="1655"/>
      <c r="EXN26" s="1655"/>
      <c r="EXO26" s="1655"/>
      <c r="EXP26" s="1655"/>
      <c r="EXQ26" s="1655"/>
      <c r="EXR26" s="1655"/>
      <c r="EXS26" s="1655"/>
      <c r="EXT26" s="1655"/>
      <c r="EXU26" s="1655"/>
      <c r="EXV26" s="1655"/>
      <c r="EXW26" s="1655"/>
      <c r="EXX26" s="1655"/>
      <c r="EXY26" s="1655"/>
      <c r="EXZ26" s="1655"/>
      <c r="EYA26" s="1655"/>
      <c r="EYB26" s="1655"/>
      <c r="EYC26" s="1655"/>
      <c r="EYD26" s="1655"/>
      <c r="EYE26" s="1655"/>
      <c r="EYF26" s="1655"/>
      <c r="EYG26" s="1655"/>
      <c r="EYH26" s="1655"/>
      <c r="EYI26" s="1655"/>
      <c r="EYJ26" s="1655"/>
      <c r="EYK26" s="1655"/>
      <c r="EYL26" s="1655"/>
      <c r="EYM26" s="1655"/>
      <c r="EYN26" s="1655"/>
      <c r="EYO26" s="1655"/>
      <c r="EYP26" s="1655"/>
      <c r="EYQ26" s="1655"/>
      <c r="EYR26" s="1655"/>
      <c r="EYS26" s="1655"/>
      <c r="EYT26" s="1655"/>
      <c r="EYU26" s="1655"/>
      <c r="EYV26" s="1655"/>
      <c r="EYW26" s="1655"/>
      <c r="EYX26" s="1655"/>
      <c r="EYY26" s="1655"/>
      <c r="EYZ26" s="1655"/>
      <c r="EZA26" s="1655"/>
      <c r="EZB26" s="1655"/>
      <c r="EZC26" s="1655"/>
      <c r="EZD26" s="1655"/>
      <c r="EZE26" s="1655"/>
      <c r="EZF26" s="1655"/>
      <c r="EZG26" s="1655"/>
      <c r="EZH26" s="1655"/>
      <c r="EZI26" s="1655"/>
      <c r="EZJ26" s="1655"/>
      <c r="EZK26" s="1655"/>
      <c r="EZL26" s="1655"/>
      <c r="EZM26" s="1655"/>
      <c r="EZN26" s="1655"/>
      <c r="EZO26" s="1655"/>
      <c r="EZP26" s="1655"/>
      <c r="EZQ26" s="1655"/>
      <c r="EZR26" s="1655"/>
      <c r="EZS26" s="1655"/>
      <c r="EZT26" s="1655"/>
      <c r="EZU26" s="1655"/>
      <c r="EZV26" s="1655"/>
      <c r="EZW26" s="1655"/>
      <c r="EZX26" s="1655"/>
      <c r="EZY26" s="1655"/>
      <c r="EZZ26" s="1655"/>
      <c r="FAA26" s="1655"/>
      <c r="FAB26" s="1655"/>
      <c r="FAC26" s="1655"/>
      <c r="FAD26" s="1655"/>
      <c r="FAE26" s="1655"/>
      <c r="FAF26" s="1655"/>
      <c r="FAG26" s="1655"/>
      <c r="FAH26" s="1655"/>
      <c r="FAI26" s="1655"/>
      <c r="FAJ26" s="1655"/>
      <c r="FAK26" s="1655"/>
      <c r="FAL26" s="1655"/>
      <c r="FAM26" s="1655"/>
      <c r="FAN26" s="1655"/>
      <c r="FAO26" s="1655"/>
      <c r="FAP26" s="1655"/>
      <c r="FAQ26" s="1655"/>
      <c r="FAR26" s="1655"/>
      <c r="FAS26" s="1655"/>
      <c r="FAT26" s="1655"/>
      <c r="FAU26" s="1655"/>
      <c r="FAV26" s="1655"/>
      <c r="FAW26" s="1655"/>
      <c r="FAX26" s="1655"/>
      <c r="FAY26" s="1655"/>
      <c r="FAZ26" s="1655"/>
      <c r="FBA26" s="1655"/>
      <c r="FBB26" s="1655"/>
      <c r="FBC26" s="1655"/>
      <c r="FBD26" s="1655"/>
      <c r="FBE26" s="1655"/>
      <c r="FBF26" s="1655"/>
      <c r="FBG26" s="1655"/>
      <c r="FBH26" s="1655"/>
      <c r="FBI26" s="1655"/>
      <c r="FBJ26" s="1655"/>
      <c r="FBK26" s="1655"/>
      <c r="FBL26" s="1655"/>
      <c r="FBM26" s="1655"/>
      <c r="FBN26" s="1655"/>
      <c r="FBO26" s="1655"/>
      <c r="FBP26" s="1655"/>
      <c r="FBQ26" s="1655"/>
      <c r="FBR26" s="1655"/>
      <c r="FBS26" s="1655"/>
      <c r="FBT26" s="1655"/>
      <c r="FBU26" s="1655"/>
      <c r="FBV26" s="1655"/>
      <c r="FBW26" s="1655"/>
      <c r="FBX26" s="1655"/>
      <c r="FBY26" s="1655"/>
      <c r="FBZ26" s="1655"/>
      <c r="FCA26" s="1655"/>
      <c r="FCB26" s="1655"/>
      <c r="FCC26" s="1655"/>
      <c r="FCD26" s="1655"/>
      <c r="FCE26" s="1655"/>
      <c r="FCF26" s="1655"/>
      <c r="FCG26" s="1655"/>
      <c r="FCH26" s="1655"/>
      <c r="FCI26" s="1655"/>
      <c r="FCJ26" s="1655"/>
      <c r="FCK26" s="1655"/>
      <c r="FCL26" s="1655"/>
      <c r="FCM26" s="1655"/>
      <c r="FCN26" s="1655"/>
      <c r="FCO26" s="1655"/>
      <c r="FCP26" s="1655"/>
      <c r="FCQ26" s="1655"/>
      <c r="FCR26" s="1655"/>
      <c r="FCS26" s="1655"/>
      <c r="FCT26" s="1655"/>
      <c r="FCU26" s="1655"/>
      <c r="FCV26" s="1655"/>
      <c r="FCW26" s="1655"/>
      <c r="FCX26" s="1655"/>
      <c r="FCY26" s="1655"/>
      <c r="FCZ26" s="1655"/>
      <c r="FDA26" s="1655"/>
      <c r="FDB26" s="1655"/>
      <c r="FDC26" s="1655"/>
      <c r="FDD26" s="1655"/>
      <c r="FDE26" s="1655"/>
      <c r="FDF26" s="1655"/>
      <c r="FDG26" s="1655"/>
      <c r="FDH26" s="1655"/>
      <c r="FDI26" s="1655"/>
      <c r="FDJ26" s="1655"/>
      <c r="FDK26" s="1655"/>
      <c r="FDL26" s="1655"/>
      <c r="FDM26" s="1655"/>
      <c r="FDN26" s="1655"/>
      <c r="FDO26" s="1655"/>
      <c r="FDP26" s="1655"/>
      <c r="FDQ26" s="1655"/>
      <c r="FDR26" s="1655"/>
      <c r="FDS26" s="1655"/>
      <c r="FDT26" s="1655"/>
      <c r="FDU26" s="1655"/>
      <c r="FDV26" s="1655"/>
      <c r="FDW26" s="1655"/>
      <c r="FDX26" s="1655"/>
      <c r="FDY26" s="1655"/>
      <c r="FDZ26" s="1655"/>
      <c r="FEA26" s="1655"/>
      <c r="FEB26" s="1655"/>
      <c r="FEC26" s="1655"/>
      <c r="FED26" s="1655"/>
      <c r="FEE26" s="1655"/>
      <c r="FEF26" s="1655"/>
      <c r="FEG26" s="1655"/>
      <c r="FEH26" s="1655"/>
      <c r="FEI26" s="1655"/>
      <c r="FEJ26" s="1655"/>
      <c r="FEK26" s="1655"/>
      <c r="FEL26" s="1655"/>
      <c r="FEM26" s="1655"/>
      <c r="FEN26" s="1655"/>
      <c r="FEO26" s="1655"/>
      <c r="FEP26" s="1655"/>
      <c r="FEQ26" s="1655"/>
      <c r="FER26" s="1655"/>
      <c r="FES26" s="1655"/>
      <c r="FET26" s="1655"/>
      <c r="FEU26" s="1655"/>
      <c r="FEV26" s="1655"/>
      <c r="FEW26" s="1655"/>
      <c r="FEX26" s="1655"/>
      <c r="FEY26" s="1655"/>
      <c r="FEZ26" s="1655"/>
      <c r="FFA26" s="1655"/>
      <c r="FFB26" s="1655"/>
      <c r="FFC26" s="1655"/>
      <c r="FFD26" s="1655"/>
      <c r="FFE26" s="1655"/>
      <c r="FFF26" s="1655"/>
      <c r="FFG26" s="1655"/>
      <c r="FFH26" s="1655"/>
      <c r="FFI26" s="1655"/>
      <c r="FFJ26" s="1655"/>
      <c r="FFK26" s="1655"/>
      <c r="FFL26" s="1655"/>
      <c r="FFM26" s="1655"/>
      <c r="FFN26" s="1655"/>
      <c r="FFO26" s="1655"/>
      <c r="FFP26" s="1655"/>
      <c r="FFQ26" s="1655"/>
      <c r="FFR26" s="1655"/>
      <c r="FFS26" s="1655"/>
      <c r="FFT26" s="1655"/>
      <c r="FFU26" s="1655"/>
      <c r="FFV26" s="1655"/>
      <c r="FFW26" s="1655"/>
      <c r="FFX26" s="1655"/>
      <c r="FFY26" s="1655"/>
      <c r="FFZ26" s="1655"/>
      <c r="FGA26" s="1655"/>
      <c r="FGB26" s="1655"/>
      <c r="FGC26" s="1655"/>
      <c r="FGD26" s="1655"/>
      <c r="FGE26" s="1655"/>
      <c r="FGF26" s="1655"/>
      <c r="FGG26" s="1655"/>
      <c r="FGH26" s="1655"/>
      <c r="FGI26" s="1655"/>
      <c r="FGJ26" s="1655"/>
      <c r="FGK26" s="1655"/>
      <c r="FGL26" s="1655"/>
      <c r="FGM26" s="1655"/>
      <c r="FGN26" s="1655"/>
      <c r="FGO26" s="1655"/>
      <c r="FGP26" s="1655"/>
      <c r="FGQ26" s="1655"/>
      <c r="FGR26" s="1655"/>
      <c r="FGS26" s="1655"/>
      <c r="FGT26" s="1655"/>
      <c r="FGU26" s="1655"/>
      <c r="FGV26" s="1655"/>
      <c r="FGW26" s="1655"/>
      <c r="FGX26" s="1655"/>
      <c r="FGY26" s="1655"/>
      <c r="FGZ26" s="1655"/>
      <c r="FHA26" s="1655"/>
      <c r="FHB26" s="1655"/>
      <c r="FHC26" s="1655"/>
      <c r="FHD26" s="1655"/>
      <c r="FHE26" s="1655"/>
      <c r="FHF26" s="1655"/>
      <c r="FHG26" s="1655"/>
      <c r="FHH26" s="1655"/>
      <c r="FHI26" s="1655"/>
      <c r="FHJ26" s="1655"/>
      <c r="FHK26" s="1655"/>
      <c r="FHL26" s="1655"/>
      <c r="FHM26" s="1655"/>
      <c r="FHN26" s="1655"/>
      <c r="FHO26" s="1655"/>
      <c r="FHP26" s="1655"/>
      <c r="FHQ26" s="1655"/>
      <c r="FHR26" s="1655"/>
      <c r="FHS26" s="1655"/>
      <c r="FHT26" s="1655"/>
      <c r="FHU26" s="1655"/>
      <c r="FHV26" s="1655"/>
      <c r="FHW26" s="1655"/>
      <c r="FHX26" s="1655"/>
      <c r="FHY26" s="1655"/>
      <c r="FHZ26" s="1655"/>
      <c r="FIA26" s="1655"/>
      <c r="FIB26" s="1655"/>
      <c r="FIC26" s="1655"/>
      <c r="FID26" s="1655"/>
      <c r="FIE26" s="1655"/>
      <c r="FIF26" s="1655"/>
      <c r="FIG26" s="1655"/>
      <c r="FIH26" s="1655"/>
      <c r="FII26" s="1655"/>
      <c r="FIJ26" s="1655"/>
      <c r="FIK26" s="1655"/>
      <c r="FIL26" s="1655"/>
      <c r="FIM26" s="1655"/>
      <c r="FIN26" s="1655"/>
      <c r="FIO26" s="1655"/>
      <c r="FIP26" s="1655"/>
      <c r="FIQ26" s="1655"/>
      <c r="FIR26" s="1655"/>
      <c r="FIS26" s="1655"/>
      <c r="FIT26" s="1655"/>
      <c r="FIU26" s="1655"/>
      <c r="FIV26" s="1655"/>
      <c r="FIW26" s="1655"/>
      <c r="FIX26" s="1655"/>
      <c r="FIY26" s="1655"/>
      <c r="FIZ26" s="1655"/>
      <c r="FJA26" s="1655"/>
      <c r="FJB26" s="1655"/>
      <c r="FJC26" s="1655"/>
      <c r="FJD26" s="1655"/>
      <c r="FJE26" s="1655"/>
      <c r="FJF26" s="1655"/>
      <c r="FJG26" s="1655"/>
      <c r="FJH26" s="1655"/>
      <c r="FJI26" s="1655"/>
      <c r="FJJ26" s="1655"/>
      <c r="FJK26" s="1655"/>
      <c r="FJL26" s="1655"/>
      <c r="FJM26" s="1655"/>
      <c r="FJN26" s="1655"/>
      <c r="FJO26" s="1655"/>
      <c r="FJP26" s="1655"/>
      <c r="FJQ26" s="1655"/>
      <c r="FJR26" s="1655"/>
      <c r="FJS26" s="1655"/>
      <c r="FJT26" s="1655"/>
      <c r="FJU26" s="1655"/>
      <c r="FJV26" s="1655"/>
      <c r="FJW26" s="1655"/>
      <c r="FJX26" s="1655"/>
      <c r="FJY26" s="1655"/>
      <c r="FJZ26" s="1655"/>
      <c r="FKA26" s="1655"/>
      <c r="FKB26" s="1655"/>
      <c r="FKC26" s="1655"/>
      <c r="FKD26" s="1655"/>
      <c r="FKE26" s="1655"/>
      <c r="FKF26" s="1655"/>
      <c r="FKG26" s="1655"/>
      <c r="FKH26" s="1655"/>
      <c r="FKI26" s="1655"/>
      <c r="FKJ26" s="1655"/>
      <c r="FKK26" s="1655"/>
      <c r="FKL26" s="1655"/>
      <c r="FKM26" s="1655"/>
      <c r="FKN26" s="1655"/>
      <c r="FKO26" s="1655"/>
      <c r="FKP26" s="1655"/>
      <c r="FKQ26" s="1655"/>
      <c r="FKR26" s="1655"/>
      <c r="FKS26" s="1655"/>
      <c r="FKT26" s="1655"/>
      <c r="FKU26" s="1655"/>
      <c r="FKV26" s="1655"/>
      <c r="FKW26" s="1655"/>
      <c r="FKX26" s="1655"/>
      <c r="FKY26" s="1655"/>
      <c r="FKZ26" s="1655"/>
      <c r="FLA26" s="1655"/>
      <c r="FLB26" s="1655"/>
      <c r="FLC26" s="1655"/>
      <c r="FLD26" s="1655"/>
      <c r="FLE26" s="1655"/>
      <c r="FLF26" s="1655"/>
      <c r="FLG26" s="1655"/>
      <c r="FLH26" s="1655"/>
      <c r="FLI26" s="1655"/>
      <c r="FLJ26" s="1655"/>
      <c r="FLK26" s="1655"/>
      <c r="FLL26" s="1655"/>
      <c r="FLM26" s="1655"/>
      <c r="FLN26" s="1655"/>
      <c r="FLO26" s="1655"/>
      <c r="FLP26" s="1655"/>
      <c r="FLQ26" s="1655"/>
      <c r="FLR26" s="1655"/>
      <c r="FLS26" s="1655"/>
      <c r="FLT26" s="1655"/>
      <c r="FLU26" s="1655"/>
      <c r="FLV26" s="1655"/>
      <c r="FLW26" s="1655"/>
      <c r="FLX26" s="1655"/>
      <c r="FLY26" s="1655"/>
      <c r="FLZ26" s="1655"/>
      <c r="FMA26" s="1655"/>
      <c r="FMB26" s="1655"/>
      <c r="FMC26" s="1655"/>
      <c r="FMD26" s="1655"/>
      <c r="FME26" s="1655"/>
      <c r="FMF26" s="1655"/>
      <c r="FMG26" s="1655"/>
      <c r="FMH26" s="1655"/>
      <c r="FMI26" s="1655"/>
      <c r="FMJ26" s="1655"/>
      <c r="FMK26" s="1655"/>
      <c r="FML26" s="1655"/>
      <c r="FMM26" s="1655"/>
      <c r="FMN26" s="1655"/>
      <c r="FMO26" s="1655"/>
      <c r="FMP26" s="1655"/>
      <c r="FMQ26" s="1655"/>
      <c r="FMR26" s="1655"/>
      <c r="FMS26" s="1655"/>
      <c r="FMT26" s="1655"/>
      <c r="FMU26" s="1655"/>
      <c r="FMV26" s="1655"/>
      <c r="FMW26" s="1655"/>
      <c r="FMX26" s="1655"/>
      <c r="FMY26" s="1655"/>
      <c r="FMZ26" s="1655"/>
      <c r="FNA26" s="1655"/>
      <c r="FNB26" s="1655"/>
      <c r="FNC26" s="1655"/>
      <c r="FND26" s="1655"/>
      <c r="FNE26" s="1655"/>
      <c r="FNF26" s="1655"/>
      <c r="FNG26" s="1655"/>
      <c r="FNH26" s="1655"/>
      <c r="FNI26" s="1655"/>
      <c r="FNJ26" s="1655"/>
      <c r="FNK26" s="1655"/>
      <c r="FNL26" s="1655"/>
      <c r="FNM26" s="1655"/>
      <c r="FNN26" s="1655"/>
      <c r="FNO26" s="1655"/>
      <c r="FNP26" s="1655"/>
      <c r="FNQ26" s="1655"/>
      <c r="FNR26" s="1655"/>
      <c r="FNS26" s="1655"/>
      <c r="FNT26" s="1655"/>
      <c r="FNU26" s="1655"/>
      <c r="FNV26" s="1655"/>
      <c r="FNW26" s="1655"/>
      <c r="FNX26" s="1655"/>
      <c r="FNY26" s="1655"/>
      <c r="FNZ26" s="1655"/>
      <c r="FOA26" s="1655"/>
      <c r="FOB26" s="1655"/>
      <c r="FOC26" s="1655"/>
      <c r="FOD26" s="1655"/>
      <c r="FOE26" s="1655"/>
      <c r="FOF26" s="1655"/>
      <c r="FOG26" s="1655"/>
      <c r="FOH26" s="1655"/>
      <c r="FOI26" s="1655"/>
      <c r="FOJ26" s="1655"/>
      <c r="FOK26" s="1655"/>
      <c r="FOL26" s="1655"/>
      <c r="FOM26" s="1655"/>
      <c r="FON26" s="1655"/>
      <c r="FOO26" s="1655"/>
      <c r="FOP26" s="1655"/>
      <c r="FOQ26" s="1655"/>
      <c r="FOR26" s="1655"/>
      <c r="FOS26" s="1655"/>
      <c r="FOT26" s="1655"/>
      <c r="FOU26" s="1655"/>
      <c r="FOV26" s="1655"/>
      <c r="FOW26" s="1655"/>
      <c r="FOX26" s="1655"/>
      <c r="FOY26" s="1655"/>
      <c r="FOZ26" s="1655"/>
      <c r="FPA26" s="1655"/>
      <c r="FPB26" s="1655"/>
      <c r="FPC26" s="1655"/>
      <c r="FPD26" s="1655"/>
      <c r="FPE26" s="1655"/>
      <c r="FPF26" s="1655"/>
      <c r="FPG26" s="1655"/>
      <c r="FPH26" s="1655"/>
      <c r="FPI26" s="1655"/>
      <c r="FPJ26" s="1655"/>
      <c r="FPK26" s="1655"/>
      <c r="FPL26" s="1655"/>
      <c r="FPM26" s="1655"/>
      <c r="FPN26" s="1655"/>
      <c r="FPO26" s="1655"/>
      <c r="FPP26" s="1655"/>
      <c r="FPQ26" s="1655"/>
      <c r="FPR26" s="1655"/>
      <c r="FPS26" s="1655"/>
      <c r="FPT26" s="1655"/>
      <c r="FPU26" s="1655"/>
      <c r="FPV26" s="1655"/>
      <c r="FPW26" s="1655"/>
      <c r="FPX26" s="1655"/>
      <c r="FPY26" s="1655"/>
      <c r="FPZ26" s="1655"/>
      <c r="FQA26" s="1655"/>
      <c r="FQB26" s="1655"/>
      <c r="FQC26" s="1655"/>
      <c r="FQD26" s="1655"/>
      <c r="FQE26" s="1655"/>
      <c r="FQF26" s="1655"/>
      <c r="FQG26" s="1655"/>
      <c r="FQH26" s="1655"/>
      <c r="FQI26" s="1655"/>
      <c r="FQJ26" s="1655"/>
      <c r="FQK26" s="1655"/>
      <c r="FQL26" s="1655"/>
      <c r="FQM26" s="1655"/>
      <c r="FQN26" s="1655"/>
      <c r="FQO26" s="1655"/>
      <c r="FQP26" s="1655"/>
      <c r="FQQ26" s="1655"/>
      <c r="FQR26" s="1655"/>
      <c r="FQS26" s="1655"/>
      <c r="FQT26" s="1655"/>
      <c r="FQU26" s="1655"/>
      <c r="FQV26" s="1655"/>
      <c r="FQW26" s="1655"/>
      <c r="FQX26" s="1655"/>
      <c r="FQY26" s="1655"/>
      <c r="FQZ26" s="1655"/>
      <c r="FRA26" s="1655"/>
      <c r="FRB26" s="1655"/>
      <c r="FRC26" s="1655"/>
      <c r="FRD26" s="1655"/>
      <c r="FRE26" s="1655"/>
      <c r="FRF26" s="1655"/>
      <c r="FRG26" s="1655"/>
      <c r="FRH26" s="1655"/>
      <c r="FRI26" s="1655"/>
      <c r="FRJ26" s="1655"/>
      <c r="FRK26" s="1655"/>
      <c r="FRL26" s="1655"/>
      <c r="FRM26" s="1655"/>
      <c r="FRN26" s="1655"/>
      <c r="FRO26" s="1655"/>
      <c r="FRP26" s="1655"/>
      <c r="FRQ26" s="1655"/>
      <c r="FRR26" s="1655"/>
      <c r="FRS26" s="1655"/>
      <c r="FRT26" s="1655"/>
      <c r="FRU26" s="1655"/>
      <c r="FRV26" s="1655"/>
      <c r="FRW26" s="1655"/>
      <c r="FRX26" s="1655"/>
      <c r="FRY26" s="1655"/>
      <c r="FRZ26" s="1655"/>
      <c r="FSA26" s="1655"/>
      <c r="FSB26" s="1655"/>
      <c r="FSC26" s="1655"/>
      <c r="FSD26" s="1655"/>
      <c r="FSE26" s="1655"/>
      <c r="FSF26" s="1655"/>
      <c r="FSG26" s="1655"/>
      <c r="FSH26" s="1655"/>
      <c r="FSI26" s="1655"/>
      <c r="FSJ26" s="1655"/>
      <c r="FSK26" s="1655"/>
      <c r="FSL26" s="1655"/>
      <c r="FSM26" s="1655"/>
      <c r="FSN26" s="1655"/>
      <c r="FSO26" s="1655"/>
      <c r="FSP26" s="1655"/>
      <c r="FSQ26" s="1655"/>
      <c r="FSR26" s="1655"/>
      <c r="FSS26" s="1655"/>
      <c r="FST26" s="1655"/>
      <c r="FSU26" s="1655"/>
      <c r="FSV26" s="1655"/>
      <c r="FSW26" s="1655"/>
      <c r="FSX26" s="1655"/>
      <c r="FSY26" s="1655"/>
      <c r="FSZ26" s="1655"/>
      <c r="FTA26" s="1655"/>
      <c r="FTB26" s="1655"/>
      <c r="FTC26" s="1655"/>
      <c r="FTD26" s="1655"/>
      <c r="FTE26" s="1655"/>
      <c r="FTF26" s="1655"/>
      <c r="FTG26" s="1655"/>
      <c r="FTH26" s="1655"/>
      <c r="FTI26" s="1655"/>
      <c r="FTJ26" s="1655"/>
      <c r="FTK26" s="1655"/>
      <c r="FTL26" s="1655"/>
      <c r="FTM26" s="1655"/>
      <c r="FTN26" s="1655"/>
      <c r="FTO26" s="1655"/>
      <c r="FTP26" s="1655"/>
      <c r="FTQ26" s="1655"/>
      <c r="FTR26" s="1655"/>
      <c r="FTS26" s="1655"/>
      <c r="FTT26" s="1655"/>
      <c r="FTU26" s="1655"/>
      <c r="FTV26" s="1655"/>
      <c r="FTW26" s="1655"/>
      <c r="FTX26" s="1655"/>
      <c r="FTY26" s="1655"/>
      <c r="FTZ26" s="1655"/>
      <c r="FUA26" s="1655"/>
      <c r="FUB26" s="1655"/>
      <c r="FUC26" s="1655"/>
      <c r="FUD26" s="1655"/>
      <c r="FUE26" s="1655"/>
      <c r="FUF26" s="1655"/>
      <c r="FUG26" s="1655"/>
      <c r="FUH26" s="1655"/>
      <c r="FUI26" s="1655"/>
      <c r="FUJ26" s="1655"/>
      <c r="FUK26" s="1655"/>
      <c r="FUL26" s="1655"/>
      <c r="FUM26" s="1655"/>
      <c r="FUN26" s="1655"/>
      <c r="FUO26" s="1655"/>
      <c r="FUP26" s="1655"/>
      <c r="FUQ26" s="1655"/>
      <c r="FUR26" s="1655"/>
      <c r="FUS26" s="1655"/>
      <c r="FUT26" s="1655"/>
      <c r="FUU26" s="1655"/>
      <c r="FUV26" s="1655"/>
      <c r="FUW26" s="1655"/>
      <c r="FUX26" s="1655"/>
      <c r="FUY26" s="1655"/>
      <c r="FUZ26" s="1655"/>
      <c r="FVA26" s="1655"/>
      <c r="FVB26" s="1655"/>
      <c r="FVC26" s="1655"/>
      <c r="FVD26" s="1655"/>
      <c r="FVE26" s="1655"/>
      <c r="FVF26" s="1655"/>
      <c r="FVG26" s="1655"/>
      <c r="FVH26" s="1655"/>
      <c r="FVI26" s="1655"/>
      <c r="FVJ26" s="1655"/>
      <c r="FVK26" s="1655"/>
      <c r="FVL26" s="1655"/>
      <c r="FVM26" s="1655"/>
      <c r="FVN26" s="1655"/>
      <c r="FVO26" s="1655"/>
      <c r="FVP26" s="1655"/>
      <c r="FVQ26" s="1655"/>
      <c r="FVR26" s="1655"/>
      <c r="FVS26" s="1655"/>
      <c r="FVT26" s="1655"/>
      <c r="FVU26" s="1655"/>
      <c r="FVV26" s="1655"/>
      <c r="FVW26" s="1655"/>
      <c r="FVX26" s="1655"/>
      <c r="FVY26" s="1655"/>
      <c r="FVZ26" s="1655"/>
      <c r="FWA26" s="1655"/>
      <c r="FWB26" s="1655"/>
      <c r="FWC26" s="1655"/>
      <c r="FWD26" s="1655"/>
      <c r="FWE26" s="1655"/>
      <c r="FWF26" s="1655"/>
      <c r="FWG26" s="1655"/>
      <c r="FWH26" s="1655"/>
      <c r="FWI26" s="1655"/>
      <c r="FWJ26" s="1655"/>
      <c r="FWK26" s="1655"/>
      <c r="FWL26" s="1655"/>
      <c r="FWM26" s="1655"/>
      <c r="FWN26" s="1655"/>
      <c r="FWO26" s="1655"/>
      <c r="FWP26" s="1655"/>
      <c r="FWQ26" s="1655"/>
      <c r="FWR26" s="1655"/>
      <c r="FWS26" s="1655"/>
      <c r="FWT26" s="1655"/>
      <c r="FWU26" s="1655"/>
      <c r="FWV26" s="1655"/>
      <c r="FWW26" s="1655"/>
      <c r="FWX26" s="1655"/>
      <c r="FWY26" s="1655"/>
      <c r="FWZ26" s="1655"/>
      <c r="FXA26" s="1655"/>
      <c r="FXB26" s="1655"/>
      <c r="FXC26" s="1655"/>
      <c r="FXD26" s="1655"/>
      <c r="FXE26" s="1655"/>
      <c r="FXF26" s="1655"/>
      <c r="FXG26" s="1655"/>
      <c r="FXH26" s="1655"/>
      <c r="FXI26" s="1655"/>
      <c r="FXJ26" s="1655"/>
      <c r="FXK26" s="1655"/>
      <c r="FXL26" s="1655"/>
      <c r="FXM26" s="1655"/>
      <c r="FXN26" s="1655"/>
      <c r="FXO26" s="1655"/>
      <c r="FXP26" s="1655"/>
      <c r="FXQ26" s="1655"/>
      <c r="FXR26" s="1655"/>
      <c r="FXS26" s="1655"/>
      <c r="FXT26" s="1655"/>
      <c r="FXU26" s="1655"/>
      <c r="FXV26" s="1655"/>
      <c r="FXW26" s="1655"/>
      <c r="FXX26" s="1655"/>
      <c r="FXY26" s="1655"/>
      <c r="FXZ26" s="1655"/>
      <c r="FYA26" s="1655"/>
      <c r="FYB26" s="1655"/>
      <c r="FYC26" s="1655"/>
      <c r="FYD26" s="1655"/>
      <c r="FYE26" s="1655"/>
      <c r="FYF26" s="1655"/>
      <c r="FYG26" s="1655"/>
      <c r="FYH26" s="1655"/>
      <c r="FYI26" s="1655"/>
      <c r="FYJ26" s="1655"/>
      <c r="FYK26" s="1655"/>
      <c r="FYL26" s="1655"/>
      <c r="FYM26" s="1655"/>
      <c r="FYN26" s="1655"/>
      <c r="FYO26" s="1655"/>
      <c r="FYP26" s="1655"/>
      <c r="FYQ26" s="1655"/>
      <c r="FYR26" s="1655"/>
      <c r="FYS26" s="1655"/>
      <c r="FYT26" s="1655"/>
      <c r="FYU26" s="1655"/>
      <c r="FYV26" s="1655"/>
      <c r="FYW26" s="1655"/>
      <c r="FYX26" s="1655"/>
      <c r="FYY26" s="1655"/>
      <c r="FYZ26" s="1655"/>
      <c r="FZA26" s="1655"/>
      <c r="FZB26" s="1655"/>
      <c r="FZC26" s="1655"/>
      <c r="FZD26" s="1655"/>
      <c r="FZE26" s="1655"/>
      <c r="FZF26" s="1655"/>
      <c r="FZG26" s="1655"/>
      <c r="FZH26" s="1655"/>
      <c r="FZI26" s="1655"/>
      <c r="FZJ26" s="1655"/>
      <c r="FZK26" s="1655"/>
      <c r="FZL26" s="1655"/>
      <c r="FZM26" s="1655"/>
      <c r="FZN26" s="1655"/>
      <c r="FZO26" s="1655"/>
      <c r="FZP26" s="1655"/>
      <c r="FZQ26" s="1655"/>
      <c r="FZR26" s="1655"/>
      <c r="FZS26" s="1655"/>
      <c r="FZT26" s="1655"/>
      <c r="FZU26" s="1655"/>
      <c r="FZV26" s="1655"/>
      <c r="FZW26" s="1655"/>
      <c r="FZX26" s="1655"/>
      <c r="FZY26" s="1655"/>
      <c r="FZZ26" s="1655"/>
      <c r="GAA26" s="1655"/>
      <c r="GAB26" s="1655"/>
      <c r="GAC26" s="1655"/>
      <c r="GAD26" s="1655"/>
      <c r="GAE26" s="1655"/>
      <c r="GAF26" s="1655"/>
      <c r="GAG26" s="1655"/>
      <c r="GAH26" s="1655"/>
      <c r="GAI26" s="1655"/>
      <c r="GAJ26" s="1655"/>
      <c r="GAK26" s="1655"/>
      <c r="GAL26" s="1655"/>
      <c r="GAM26" s="1655"/>
      <c r="GAN26" s="1655"/>
      <c r="GAO26" s="1655"/>
      <c r="GAP26" s="1655"/>
      <c r="GAQ26" s="1655"/>
      <c r="GAR26" s="1655"/>
      <c r="GAS26" s="1655"/>
      <c r="GAT26" s="1655"/>
      <c r="GAU26" s="1655"/>
      <c r="GAV26" s="1655"/>
      <c r="GAW26" s="1655"/>
      <c r="GAX26" s="1655"/>
      <c r="GAY26" s="1655"/>
      <c r="GAZ26" s="1655"/>
      <c r="GBA26" s="1655"/>
      <c r="GBB26" s="1655"/>
      <c r="GBC26" s="1655"/>
      <c r="GBD26" s="1655"/>
      <c r="GBE26" s="1655"/>
      <c r="GBF26" s="1655"/>
      <c r="GBG26" s="1655"/>
      <c r="GBH26" s="1655"/>
      <c r="GBI26" s="1655"/>
      <c r="GBJ26" s="1655"/>
      <c r="GBK26" s="1655"/>
      <c r="GBL26" s="1655"/>
      <c r="GBM26" s="1655"/>
      <c r="GBN26" s="1655"/>
      <c r="GBO26" s="1655"/>
      <c r="GBP26" s="1655"/>
      <c r="GBQ26" s="1655"/>
      <c r="GBR26" s="1655"/>
      <c r="GBS26" s="1655"/>
      <c r="GBT26" s="1655"/>
      <c r="GBU26" s="1655"/>
      <c r="GBV26" s="1655"/>
      <c r="GBW26" s="1655"/>
      <c r="GBX26" s="1655"/>
      <c r="GBY26" s="1655"/>
      <c r="GBZ26" s="1655"/>
      <c r="GCA26" s="1655"/>
      <c r="GCB26" s="1655"/>
      <c r="GCC26" s="1655"/>
      <c r="GCD26" s="1655"/>
      <c r="GCE26" s="1655"/>
      <c r="GCF26" s="1655"/>
      <c r="GCG26" s="1655"/>
      <c r="GCH26" s="1655"/>
      <c r="GCI26" s="1655"/>
      <c r="GCJ26" s="1655"/>
      <c r="GCK26" s="1655"/>
      <c r="GCL26" s="1655"/>
      <c r="GCM26" s="1655"/>
      <c r="GCN26" s="1655"/>
      <c r="GCO26" s="1655"/>
      <c r="GCP26" s="1655"/>
      <c r="GCQ26" s="1655"/>
      <c r="GCR26" s="1655"/>
      <c r="GCS26" s="1655"/>
      <c r="GCT26" s="1655"/>
      <c r="GCU26" s="1655"/>
      <c r="GCV26" s="1655"/>
      <c r="GCW26" s="1655"/>
      <c r="GCX26" s="1655"/>
      <c r="GCY26" s="1655"/>
      <c r="GCZ26" s="1655"/>
      <c r="GDA26" s="1655"/>
      <c r="GDB26" s="1655"/>
      <c r="GDC26" s="1655"/>
      <c r="GDD26" s="1655"/>
      <c r="GDE26" s="1655"/>
      <c r="GDF26" s="1655"/>
      <c r="GDG26" s="1655"/>
      <c r="GDH26" s="1655"/>
      <c r="GDI26" s="1655"/>
      <c r="GDJ26" s="1655"/>
      <c r="GDK26" s="1655"/>
      <c r="GDL26" s="1655"/>
      <c r="GDM26" s="1655"/>
      <c r="GDN26" s="1655"/>
      <c r="GDO26" s="1655"/>
      <c r="GDP26" s="1655"/>
      <c r="GDQ26" s="1655"/>
      <c r="GDR26" s="1655"/>
      <c r="GDS26" s="1655"/>
      <c r="GDT26" s="1655"/>
      <c r="GDU26" s="1655"/>
      <c r="GDV26" s="1655"/>
      <c r="GDW26" s="1655"/>
      <c r="GDX26" s="1655"/>
      <c r="GDY26" s="1655"/>
      <c r="GDZ26" s="1655"/>
      <c r="GEA26" s="1655"/>
      <c r="GEB26" s="1655"/>
      <c r="GEC26" s="1655"/>
      <c r="GED26" s="1655"/>
      <c r="GEE26" s="1655"/>
      <c r="GEF26" s="1655"/>
      <c r="GEG26" s="1655"/>
      <c r="GEH26" s="1655"/>
      <c r="GEI26" s="1655"/>
      <c r="GEJ26" s="1655"/>
      <c r="GEK26" s="1655"/>
      <c r="GEL26" s="1655"/>
      <c r="GEM26" s="1655"/>
      <c r="GEN26" s="1655"/>
      <c r="GEO26" s="1655"/>
      <c r="GEP26" s="1655"/>
      <c r="GEQ26" s="1655"/>
      <c r="GER26" s="1655"/>
      <c r="GES26" s="1655"/>
      <c r="GET26" s="1655"/>
      <c r="GEU26" s="1655"/>
      <c r="GEV26" s="1655"/>
      <c r="GEW26" s="1655"/>
      <c r="GEX26" s="1655"/>
      <c r="GEY26" s="1655"/>
      <c r="GEZ26" s="1655"/>
      <c r="GFA26" s="1655"/>
      <c r="GFB26" s="1655"/>
      <c r="GFC26" s="1655"/>
      <c r="GFD26" s="1655"/>
      <c r="GFE26" s="1655"/>
      <c r="GFF26" s="1655"/>
      <c r="GFG26" s="1655"/>
      <c r="GFH26" s="1655"/>
      <c r="GFI26" s="1655"/>
      <c r="GFJ26" s="1655"/>
      <c r="GFK26" s="1655"/>
      <c r="GFL26" s="1655"/>
      <c r="GFM26" s="1655"/>
      <c r="GFN26" s="1655"/>
      <c r="GFO26" s="1655"/>
      <c r="GFP26" s="1655"/>
      <c r="GFQ26" s="1655"/>
      <c r="GFR26" s="1655"/>
      <c r="GFS26" s="1655"/>
      <c r="GFT26" s="1655"/>
      <c r="GFU26" s="1655"/>
      <c r="GFV26" s="1655"/>
      <c r="GFW26" s="1655"/>
      <c r="GFX26" s="1655"/>
      <c r="GFY26" s="1655"/>
      <c r="GFZ26" s="1655"/>
      <c r="GGA26" s="1655"/>
      <c r="GGB26" s="1655"/>
      <c r="GGC26" s="1655"/>
      <c r="GGD26" s="1655"/>
      <c r="GGE26" s="1655"/>
      <c r="GGF26" s="1655"/>
      <c r="GGG26" s="1655"/>
      <c r="GGH26" s="1655"/>
      <c r="GGI26" s="1655"/>
      <c r="GGJ26" s="1655"/>
      <c r="GGK26" s="1655"/>
      <c r="GGL26" s="1655"/>
      <c r="GGM26" s="1655"/>
      <c r="GGN26" s="1655"/>
      <c r="GGO26" s="1655"/>
      <c r="GGP26" s="1655"/>
      <c r="GGQ26" s="1655"/>
      <c r="GGR26" s="1655"/>
      <c r="GGS26" s="1655"/>
      <c r="GGT26" s="1655"/>
      <c r="GGU26" s="1655"/>
      <c r="GGV26" s="1655"/>
      <c r="GGW26" s="1655"/>
      <c r="GGX26" s="1655"/>
      <c r="GGY26" s="1655"/>
      <c r="GGZ26" s="1655"/>
      <c r="GHA26" s="1655"/>
      <c r="GHB26" s="1655"/>
      <c r="GHC26" s="1655"/>
      <c r="GHD26" s="1655"/>
      <c r="GHE26" s="1655"/>
      <c r="GHF26" s="1655"/>
      <c r="GHG26" s="1655"/>
      <c r="GHH26" s="1655"/>
      <c r="GHI26" s="1655"/>
      <c r="GHJ26" s="1655"/>
      <c r="GHK26" s="1655"/>
      <c r="GHL26" s="1655"/>
      <c r="GHM26" s="1655"/>
      <c r="GHN26" s="1655"/>
      <c r="GHO26" s="1655"/>
      <c r="GHP26" s="1655"/>
      <c r="GHQ26" s="1655"/>
      <c r="GHR26" s="1655"/>
      <c r="GHS26" s="1655"/>
      <c r="GHT26" s="1655"/>
      <c r="GHU26" s="1655"/>
      <c r="GHV26" s="1655"/>
      <c r="GHW26" s="1655"/>
      <c r="GHX26" s="1655"/>
      <c r="GHY26" s="1655"/>
      <c r="GHZ26" s="1655"/>
      <c r="GIA26" s="1655"/>
      <c r="GIB26" s="1655"/>
      <c r="GIC26" s="1655"/>
      <c r="GID26" s="1655"/>
      <c r="GIE26" s="1655"/>
      <c r="GIF26" s="1655"/>
      <c r="GIG26" s="1655"/>
      <c r="GIH26" s="1655"/>
      <c r="GII26" s="1655"/>
      <c r="GIJ26" s="1655"/>
      <c r="GIK26" s="1655"/>
      <c r="GIL26" s="1655"/>
      <c r="GIM26" s="1655"/>
      <c r="GIN26" s="1655"/>
      <c r="GIO26" s="1655"/>
      <c r="GIP26" s="1655"/>
      <c r="GIQ26" s="1655"/>
      <c r="GIR26" s="1655"/>
      <c r="GIS26" s="1655"/>
      <c r="GIT26" s="1655"/>
      <c r="GIU26" s="1655"/>
      <c r="GIV26" s="1655"/>
      <c r="GIW26" s="1655"/>
      <c r="GIX26" s="1655"/>
      <c r="GIY26" s="1655"/>
      <c r="GIZ26" s="1655"/>
      <c r="GJA26" s="1655"/>
      <c r="GJB26" s="1655"/>
      <c r="GJC26" s="1655"/>
      <c r="GJD26" s="1655"/>
      <c r="GJE26" s="1655"/>
      <c r="GJF26" s="1655"/>
      <c r="GJG26" s="1655"/>
      <c r="GJH26" s="1655"/>
      <c r="GJI26" s="1655"/>
      <c r="GJJ26" s="1655"/>
      <c r="GJK26" s="1655"/>
      <c r="GJL26" s="1655"/>
      <c r="GJM26" s="1655"/>
      <c r="GJN26" s="1655"/>
      <c r="GJO26" s="1655"/>
      <c r="GJP26" s="1655"/>
      <c r="GJQ26" s="1655"/>
      <c r="GJR26" s="1655"/>
      <c r="GJS26" s="1655"/>
      <c r="GJT26" s="1655"/>
      <c r="GJU26" s="1655"/>
      <c r="GJV26" s="1655"/>
      <c r="GJW26" s="1655"/>
      <c r="GJX26" s="1655"/>
      <c r="GJY26" s="1655"/>
      <c r="GJZ26" s="1655"/>
      <c r="GKA26" s="1655"/>
      <c r="GKB26" s="1655"/>
      <c r="GKC26" s="1655"/>
      <c r="GKD26" s="1655"/>
      <c r="GKE26" s="1655"/>
      <c r="GKF26" s="1655"/>
      <c r="GKG26" s="1655"/>
      <c r="GKH26" s="1655"/>
      <c r="GKI26" s="1655"/>
      <c r="GKJ26" s="1655"/>
      <c r="GKK26" s="1655"/>
      <c r="GKL26" s="1655"/>
      <c r="GKM26" s="1655"/>
      <c r="GKN26" s="1655"/>
      <c r="GKO26" s="1655"/>
      <c r="GKP26" s="1655"/>
      <c r="GKQ26" s="1655"/>
      <c r="GKR26" s="1655"/>
      <c r="GKS26" s="1655"/>
      <c r="GKT26" s="1655"/>
      <c r="GKU26" s="1655"/>
      <c r="GKV26" s="1655"/>
      <c r="GKW26" s="1655"/>
      <c r="GKX26" s="1655"/>
      <c r="GKY26" s="1655"/>
      <c r="GKZ26" s="1655"/>
      <c r="GLA26" s="1655"/>
      <c r="GLB26" s="1655"/>
      <c r="GLC26" s="1655"/>
      <c r="GLD26" s="1655"/>
      <c r="GLE26" s="1655"/>
      <c r="GLF26" s="1655"/>
      <c r="GLG26" s="1655"/>
      <c r="GLH26" s="1655"/>
      <c r="GLI26" s="1655"/>
      <c r="GLJ26" s="1655"/>
      <c r="GLK26" s="1655"/>
      <c r="GLL26" s="1655"/>
      <c r="GLM26" s="1655"/>
      <c r="GLN26" s="1655"/>
      <c r="GLO26" s="1655"/>
      <c r="GLP26" s="1655"/>
      <c r="GLQ26" s="1655"/>
      <c r="GLR26" s="1655"/>
      <c r="GLS26" s="1655"/>
      <c r="GLT26" s="1655"/>
      <c r="GLU26" s="1655"/>
      <c r="GLV26" s="1655"/>
      <c r="GLW26" s="1655"/>
      <c r="GLX26" s="1655"/>
      <c r="GLY26" s="1655"/>
      <c r="GLZ26" s="1655"/>
      <c r="GMA26" s="1655"/>
      <c r="GMB26" s="1655"/>
      <c r="GMC26" s="1655"/>
      <c r="GMD26" s="1655"/>
      <c r="GME26" s="1655"/>
      <c r="GMF26" s="1655"/>
      <c r="GMG26" s="1655"/>
      <c r="GMH26" s="1655"/>
      <c r="GMI26" s="1655"/>
      <c r="GMJ26" s="1655"/>
      <c r="GMK26" s="1655"/>
      <c r="GML26" s="1655"/>
      <c r="GMM26" s="1655"/>
      <c r="GMN26" s="1655"/>
      <c r="GMO26" s="1655"/>
      <c r="GMP26" s="1655"/>
      <c r="GMQ26" s="1655"/>
      <c r="GMR26" s="1655"/>
      <c r="GMS26" s="1655"/>
      <c r="GMT26" s="1655"/>
      <c r="GMU26" s="1655"/>
      <c r="GMV26" s="1655"/>
      <c r="GMW26" s="1655"/>
      <c r="GMX26" s="1655"/>
      <c r="GMY26" s="1655"/>
      <c r="GMZ26" s="1655"/>
      <c r="GNA26" s="1655"/>
      <c r="GNB26" s="1655"/>
      <c r="GNC26" s="1655"/>
      <c r="GND26" s="1655"/>
      <c r="GNE26" s="1655"/>
      <c r="GNF26" s="1655"/>
      <c r="GNG26" s="1655"/>
      <c r="GNH26" s="1655"/>
      <c r="GNI26" s="1655"/>
      <c r="GNJ26" s="1655"/>
      <c r="GNK26" s="1655"/>
      <c r="GNL26" s="1655"/>
      <c r="GNM26" s="1655"/>
      <c r="GNN26" s="1655"/>
      <c r="GNO26" s="1655"/>
      <c r="GNP26" s="1655"/>
      <c r="GNQ26" s="1655"/>
      <c r="GNR26" s="1655"/>
      <c r="GNS26" s="1655"/>
      <c r="GNT26" s="1655"/>
      <c r="GNU26" s="1655"/>
      <c r="GNV26" s="1655"/>
      <c r="GNW26" s="1655"/>
      <c r="GNX26" s="1655"/>
      <c r="GNY26" s="1655"/>
      <c r="GNZ26" s="1655"/>
      <c r="GOA26" s="1655"/>
      <c r="GOB26" s="1655"/>
      <c r="GOC26" s="1655"/>
      <c r="GOD26" s="1655"/>
      <c r="GOE26" s="1655"/>
      <c r="GOF26" s="1655"/>
      <c r="GOG26" s="1655"/>
      <c r="GOH26" s="1655"/>
      <c r="GOI26" s="1655"/>
      <c r="GOJ26" s="1655"/>
      <c r="GOK26" s="1655"/>
      <c r="GOL26" s="1655"/>
      <c r="GOM26" s="1655"/>
      <c r="GON26" s="1655"/>
      <c r="GOO26" s="1655"/>
      <c r="GOP26" s="1655"/>
      <c r="GOQ26" s="1655"/>
      <c r="GOR26" s="1655"/>
      <c r="GOS26" s="1655"/>
      <c r="GOT26" s="1655"/>
      <c r="GOU26" s="1655"/>
      <c r="GOV26" s="1655"/>
      <c r="GOW26" s="1655"/>
      <c r="GOX26" s="1655"/>
      <c r="GOY26" s="1655"/>
      <c r="GOZ26" s="1655"/>
      <c r="GPA26" s="1655"/>
      <c r="GPB26" s="1655"/>
      <c r="GPC26" s="1655"/>
      <c r="GPD26" s="1655"/>
      <c r="GPE26" s="1655"/>
      <c r="GPF26" s="1655"/>
      <c r="GPG26" s="1655"/>
      <c r="GPH26" s="1655"/>
      <c r="GPI26" s="1655"/>
      <c r="GPJ26" s="1655"/>
      <c r="GPK26" s="1655"/>
      <c r="GPL26" s="1655"/>
      <c r="GPM26" s="1655"/>
      <c r="GPN26" s="1655"/>
      <c r="GPO26" s="1655"/>
      <c r="GPP26" s="1655"/>
      <c r="GPQ26" s="1655"/>
      <c r="GPR26" s="1655"/>
      <c r="GPS26" s="1655"/>
      <c r="GPT26" s="1655"/>
      <c r="GPU26" s="1655"/>
      <c r="GPV26" s="1655"/>
      <c r="GPW26" s="1655"/>
      <c r="GPX26" s="1655"/>
      <c r="GPY26" s="1655"/>
      <c r="GPZ26" s="1655"/>
      <c r="GQA26" s="1655"/>
      <c r="GQB26" s="1655"/>
      <c r="GQC26" s="1655"/>
      <c r="GQD26" s="1655"/>
      <c r="GQE26" s="1655"/>
      <c r="GQF26" s="1655"/>
      <c r="GQG26" s="1655"/>
      <c r="GQH26" s="1655"/>
      <c r="GQI26" s="1655"/>
      <c r="GQJ26" s="1655"/>
      <c r="GQK26" s="1655"/>
      <c r="GQL26" s="1655"/>
      <c r="GQM26" s="1655"/>
      <c r="GQN26" s="1655"/>
      <c r="GQO26" s="1655"/>
      <c r="GQP26" s="1655"/>
      <c r="GQQ26" s="1655"/>
      <c r="GQR26" s="1655"/>
      <c r="GQS26" s="1655"/>
      <c r="GQT26" s="1655"/>
      <c r="GQU26" s="1655"/>
      <c r="GQV26" s="1655"/>
      <c r="GQW26" s="1655"/>
      <c r="GQX26" s="1655"/>
      <c r="GQY26" s="1655"/>
      <c r="GQZ26" s="1655"/>
      <c r="GRA26" s="1655"/>
      <c r="GRB26" s="1655"/>
      <c r="GRC26" s="1655"/>
      <c r="GRD26" s="1655"/>
      <c r="GRE26" s="1655"/>
      <c r="GRF26" s="1655"/>
      <c r="GRG26" s="1655"/>
      <c r="GRH26" s="1655"/>
      <c r="GRI26" s="1655"/>
      <c r="GRJ26" s="1655"/>
      <c r="GRK26" s="1655"/>
      <c r="GRL26" s="1655"/>
      <c r="GRM26" s="1655"/>
      <c r="GRN26" s="1655"/>
      <c r="GRO26" s="1655"/>
      <c r="GRP26" s="1655"/>
      <c r="GRQ26" s="1655"/>
      <c r="GRR26" s="1655"/>
      <c r="GRS26" s="1655"/>
      <c r="GRT26" s="1655"/>
      <c r="GRU26" s="1655"/>
      <c r="GRV26" s="1655"/>
      <c r="GRW26" s="1655"/>
      <c r="GRX26" s="1655"/>
      <c r="GRY26" s="1655"/>
      <c r="GRZ26" s="1655"/>
      <c r="GSA26" s="1655"/>
      <c r="GSB26" s="1655"/>
      <c r="GSC26" s="1655"/>
      <c r="GSD26" s="1655"/>
      <c r="GSE26" s="1655"/>
      <c r="GSF26" s="1655"/>
      <c r="GSG26" s="1655"/>
      <c r="GSH26" s="1655"/>
      <c r="GSI26" s="1655"/>
      <c r="GSJ26" s="1655"/>
      <c r="GSK26" s="1655"/>
      <c r="GSL26" s="1655"/>
      <c r="GSM26" s="1655"/>
      <c r="GSN26" s="1655"/>
      <c r="GSO26" s="1655"/>
      <c r="GSP26" s="1655"/>
      <c r="GSQ26" s="1655"/>
      <c r="GSR26" s="1655"/>
      <c r="GSS26" s="1655"/>
      <c r="GST26" s="1655"/>
      <c r="GSU26" s="1655"/>
      <c r="GSV26" s="1655"/>
      <c r="GSW26" s="1655"/>
      <c r="GSX26" s="1655"/>
      <c r="GSY26" s="1655"/>
      <c r="GSZ26" s="1655"/>
      <c r="GTA26" s="1655"/>
      <c r="GTB26" s="1655"/>
      <c r="GTC26" s="1655"/>
      <c r="GTD26" s="1655"/>
      <c r="GTE26" s="1655"/>
      <c r="GTF26" s="1655"/>
      <c r="GTG26" s="1655"/>
      <c r="GTH26" s="1655"/>
      <c r="GTI26" s="1655"/>
      <c r="GTJ26" s="1655"/>
      <c r="GTK26" s="1655"/>
      <c r="GTL26" s="1655"/>
      <c r="GTM26" s="1655"/>
      <c r="GTN26" s="1655"/>
      <c r="GTO26" s="1655"/>
      <c r="GTP26" s="1655"/>
      <c r="GTQ26" s="1655"/>
      <c r="GTR26" s="1655"/>
      <c r="GTS26" s="1655"/>
      <c r="GTT26" s="1655"/>
      <c r="GTU26" s="1655"/>
      <c r="GTV26" s="1655"/>
      <c r="GTW26" s="1655"/>
      <c r="GTX26" s="1655"/>
      <c r="GTY26" s="1655"/>
      <c r="GTZ26" s="1655"/>
      <c r="GUA26" s="1655"/>
      <c r="GUB26" s="1655"/>
      <c r="GUC26" s="1655"/>
      <c r="GUD26" s="1655"/>
      <c r="GUE26" s="1655"/>
      <c r="GUF26" s="1655"/>
      <c r="GUG26" s="1655"/>
      <c r="GUH26" s="1655"/>
      <c r="GUI26" s="1655"/>
      <c r="GUJ26" s="1655"/>
      <c r="GUK26" s="1655"/>
      <c r="GUL26" s="1655"/>
      <c r="GUM26" s="1655"/>
      <c r="GUN26" s="1655"/>
      <c r="GUO26" s="1655"/>
      <c r="GUP26" s="1655"/>
      <c r="GUQ26" s="1655"/>
      <c r="GUR26" s="1655"/>
      <c r="GUS26" s="1655"/>
      <c r="GUT26" s="1655"/>
      <c r="GUU26" s="1655"/>
      <c r="GUV26" s="1655"/>
      <c r="GUW26" s="1655"/>
      <c r="GUX26" s="1655"/>
      <c r="GUY26" s="1655"/>
      <c r="GUZ26" s="1655"/>
      <c r="GVA26" s="1655"/>
      <c r="GVB26" s="1655"/>
      <c r="GVC26" s="1655"/>
      <c r="GVD26" s="1655"/>
      <c r="GVE26" s="1655"/>
      <c r="GVF26" s="1655"/>
      <c r="GVG26" s="1655"/>
      <c r="GVH26" s="1655"/>
      <c r="GVI26" s="1655"/>
      <c r="GVJ26" s="1655"/>
      <c r="GVK26" s="1655"/>
      <c r="GVL26" s="1655"/>
      <c r="GVM26" s="1655"/>
      <c r="GVN26" s="1655"/>
      <c r="GVO26" s="1655"/>
      <c r="GVP26" s="1655"/>
      <c r="GVQ26" s="1655"/>
      <c r="GVR26" s="1655"/>
      <c r="GVS26" s="1655"/>
      <c r="GVT26" s="1655"/>
      <c r="GVU26" s="1655"/>
      <c r="GVV26" s="1655"/>
      <c r="GVW26" s="1655"/>
      <c r="GVX26" s="1655"/>
      <c r="GVY26" s="1655"/>
      <c r="GVZ26" s="1655"/>
      <c r="GWA26" s="1655"/>
      <c r="GWB26" s="1655"/>
      <c r="GWC26" s="1655"/>
      <c r="GWD26" s="1655"/>
      <c r="GWE26" s="1655"/>
      <c r="GWF26" s="1655"/>
      <c r="GWG26" s="1655"/>
      <c r="GWH26" s="1655"/>
      <c r="GWI26" s="1655"/>
      <c r="GWJ26" s="1655"/>
      <c r="GWK26" s="1655"/>
      <c r="GWL26" s="1655"/>
      <c r="GWM26" s="1655"/>
      <c r="GWN26" s="1655"/>
      <c r="GWO26" s="1655"/>
      <c r="GWP26" s="1655"/>
      <c r="GWQ26" s="1655"/>
      <c r="GWR26" s="1655"/>
      <c r="GWS26" s="1655"/>
      <c r="GWT26" s="1655"/>
      <c r="GWU26" s="1655"/>
      <c r="GWV26" s="1655"/>
      <c r="GWW26" s="1655"/>
      <c r="GWX26" s="1655"/>
      <c r="GWY26" s="1655"/>
      <c r="GWZ26" s="1655"/>
      <c r="GXA26" s="1655"/>
      <c r="GXB26" s="1655"/>
      <c r="GXC26" s="1655"/>
      <c r="GXD26" s="1655"/>
      <c r="GXE26" s="1655"/>
      <c r="GXF26" s="1655"/>
      <c r="GXG26" s="1655"/>
      <c r="GXH26" s="1655"/>
      <c r="GXI26" s="1655"/>
      <c r="GXJ26" s="1655"/>
      <c r="GXK26" s="1655"/>
      <c r="GXL26" s="1655"/>
      <c r="GXM26" s="1655"/>
      <c r="GXN26" s="1655"/>
      <c r="GXO26" s="1655"/>
      <c r="GXP26" s="1655"/>
      <c r="GXQ26" s="1655"/>
      <c r="GXR26" s="1655"/>
      <c r="GXS26" s="1655"/>
      <c r="GXT26" s="1655"/>
      <c r="GXU26" s="1655"/>
      <c r="GXV26" s="1655"/>
      <c r="GXW26" s="1655"/>
      <c r="GXX26" s="1655"/>
      <c r="GXY26" s="1655"/>
      <c r="GXZ26" s="1655"/>
      <c r="GYA26" s="1655"/>
      <c r="GYB26" s="1655"/>
      <c r="GYC26" s="1655"/>
      <c r="GYD26" s="1655"/>
      <c r="GYE26" s="1655"/>
      <c r="GYF26" s="1655"/>
      <c r="GYG26" s="1655"/>
      <c r="GYH26" s="1655"/>
      <c r="GYI26" s="1655"/>
      <c r="GYJ26" s="1655"/>
      <c r="GYK26" s="1655"/>
      <c r="GYL26" s="1655"/>
      <c r="GYM26" s="1655"/>
      <c r="GYN26" s="1655"/>
      <c r="GYO26" s="1655"/>
      <c r="GYP26" s="1655"/>
      <c r="GYQ26" s="1655"/>
      <c r="GYR26" s="1655"/>
      <c r="GYS26" s="1655"/>
      <c r="GYT26" s="1655"/>
      <c r="GYU26" s="1655"/>
      <c r="GYV26" s="1655"/>
      <c r="GYW26" s="1655"/>
      <c r="GYX26" s="1655"/>
      <c r="GYY26" s="1655"/>
      <c r="GYZ26" s="1655"/>
      <c r="GZA26" s="1655"/>
      <c r="GZB26" s="1655"/>
      <c r="GZC26" s="1655"/>
      <c r="GZD26" s="1655"/>
      <c r="GZE26" s="1655"/>
      <c r="GZF26" s="1655"/>
      <c r="GZG26" s="1655"/>
      <c r="GZH26" s="1655"/>
      <c r="GZI26" s="1655"/>
      <c r="GZJ26" s="1655"/>
      <c r="GZK26" s="1655"/>
      <c r="GZL26" s="1655"/>
      <c r="GZM26" s="1655"/>
      <c r="GZN26" s="1655"/>
      <c r="GZO26" s="1655"/>
      <c r="GZP26" s="1655"/>
      <c r="GZQ26" s="1655"/>
      <c r="GZR26" s="1655"/>
      <c r="GZS26" s="1655"/>
      <c r="GZT26" s="1655"/>
      <c r="GZU26" s="1655"/>
      <c r="GZV26" s="1655"/>
      <c r="GZW26" s="1655"/>
      <c r="GZX26" s="1655"/>
      <c r="GZY26" s="1655"/>
      <c r="GZZ26" s="1655"/>
      <c r="HAA26" s="1655"/>
      <c r="HAB26" s="1655"/>
      <c r="HAC26" s="1655"/>
      <c r="HAD26" s="1655"/>
      <c r="HAE26" s="1655"/>
      <c r="HAF26" s="1655"/>
      <c r="HAG26" s="1655"/>
      <c r="HAH26" s="1655"/>
      <c r="HAI26" s="1655"/>
      <c r="HAJ26" s="1655"/>
      <c r="HAK26" s="1655"/>
      <c r="HAL26" s="1655"/>
      <c r="HAM26" s="1655"/>
      <c r="HAN26" s="1655"/>
      <c r="HAO26" s="1655"/>
      <c r="HAP26" s="1655"/>
      <c r="HAQ26" s="1655"/>
      <c r="HAR26" s="1655"/>
      <c r="HAS26" s="1655"/>
      <c r="HAT26" s="1655"/>
      <c r="HAU26" s="1655"/>
      <c r="HAV26" s="1655"/>
      <c r="HAW26" s="1655"/>
      <c r="HAX26" s="1655"/>
      <c r="HAY26" s="1655"/>
      <c r="HAZ26" s="1655"/>
      <c r="HBA26" s="1655"/>
      <c r="HBB26" s="1655"/>
      <c r="HBC26" s="1655"/>
      <c r="HBD26" s="1655"/>
      <c r="HBE26" s="1655"/>
      <c r="HBF26" s="1655"/>
      <c r="HBG26" s="1655"/>
      <c r="HBH26" s="1655"/>
      <c r="HBI26" s="1655"/>
      <c r="HBJ26" s="1655"/>
      <c r="HBK26" s="1655"/>
      <c r="HBL26" s="1655"/>
      <c r="HBM26" s="1655"/>
      <c r="HBN26" s="1655"/>
      <c r="HBO26" s="1655"/>
      <c r="HBP26" s="1655"/>
      <c r="HBQ26" s="1655"/>
      <c r="HBR26" s="1655"/>
      <c r="HBS26" s="1655"/>
      <c r="HBT26" s="1655"/>
      <c r="HBU26" s="1655"/>
      <c r="HBV26" s="1655"/>
      <c r="HBW26" s="1655"/>
      <c r="HBX26" s="1655"/>
      <c r="HBY26" s="1655"/>
      <c r="HBZ26" s="1655"/>
      <c r="HCA26" s="1655"/>
      <c r="HCB26" s="1655"/>
      <c r="HCC26" s="1655"/>
      <c r="HCD26" s="1655"/>
      <c r="HCE26" s="1655"/>
      <c r="HCF26" s="1655"/>
      <c r="HCG26" s="1655"/>
      <c r="HCH26" s="1655"/>
      <c r="HCI26" s="1655"/>
      <c r="HCJ26" s="1655"/>
      <c r="HCK26" s="1655"/>
      <c r="HCL26" s="1655"/>
      <c r="HCM26" s="1655"/>
      <c r="HCN26" s="1655"/>
      <c r="HCO26" s="1655"/>
      <c r="HCP26" s="1655"/>
      <c r="HCQ26" s="1655"/>
      <c r="HCR26" s="1655"/>
      <c r="HCS26" s="1655"/>
      <c r="HCT26" s="1655"/>
      <c r="HCU26" s="1655"/>
      <c r="HCV26" s="1655"/>
      <c r="HCW26" s="1655"/>
      <c r="HCX26" s="1655"/>
      <c r="HCY26" s="1655"/>
      <c r="HCZ26" s="1655"/>
      <c r="HDA26" s="1655"/>
      <c r="HDB26" s="1655"/>
      <c r="HDC26" s="1655"/>
      <c r="HDD26" s="1655"/>
      <c r="HDE26" s="1655"/>
      <c r="HDF26" s="1655"/>
      <c r="HDG26" s="1655"/>
      <c r="HDH26" s="1655"/>
      <c r="HDI26" s="1655"/>
      <c r="HDJ26" s="1655"/>
      <c r="HDK26" s="1655"/>
      <c r="HDL26" s="1655"/>
      <c r="HDM26" s="1655"/>
      <c r="HDN26" s="1655"/>
      <c r="HDO26" s="1655"/>
      <c r="HDP26" s="1655"/>
      <c r="HDQ26" s="1655"/>
      <c r="HDR26" s="1655"/>
      <c r="HDS26" s="1655"/>
      <c r="HDT26" s="1655"/>
      <c r="HDU26" s="1655"/>
      <c r="HDV26" s="1655"/>
      <c r="HDW26" s="1655"/>
      <c r="HDX26" s="1655"/>
      <c r="HDY26" s="1655"/>
      <c r="HDZ26" s="1655"/>
      <c r="HEA26" s="1655"/>
      <c r="HEB26" s="1655"/>
      <c r="HEC26" s="1655"/>
      <c r="HED26" s="1655"/>
      <c r="HEE26" s="1655"/>
      <c r="HEF26" s="1655"/>
      <c r="HEG26" s="1655"/>
      <c r="HEH26" s="1655"/>
      <c r="HEI26" s="1655"/>
      <c r="HEJ26" s="1655"/>
      <c r="HEK26" s="1655"/>
      <c r="HEL26" s="1655"/>
      <c r="HEM26" s="1655"/>
      <c r="HEN26" s="1655"/>
      <c r="HEO26" s="1655"/>
      <c r="HEP26" s="1655"/>
      <c r="HEQ26" s="1655"/>
      <c r="HER26" s="1655"/>
      <c r="HES26" s="1655"/>
      <c r="HET26" s="1655"/>
      <c r="HEU26" s="1655"/>
      <c r="HEV26" s="1655"/>
      <c r="HEW26" s="1655"/>
      <c r="HEX26" s="1655"/>
      <c r="HEY26" s="1655"/>
      <c r="HEZ26" s="1655"/>
      <c r="HFA26" s="1655"/>
      <c r="HFB26" s="1655"/>
      <c r="HFC26" s="1655"/>
      <c r="HFD26" s="1655"/>
      <c r="HFE26" s="1655"/>
      <c r="HFF26" s="1655"/>
      <c r="HFG26" s="1655"/>
      <c r="HFH26" s="1655"/>
      <c r="HFI26" s="1655"/>
      <c r="HFJ26" s="1655"/>
      <c r="HFK26" s="1655"/>
      <c r="HFL26" s="1655"/>
      <c r="HFM26" s="1655"/>
      <c r="HFN26" s="1655"/>
      <c r="HFO26" s="1655"/>
      <c r="HFP26" s="1655"/>
      <c r="HFQ26" s="1655"/>
      <c r="HFR26" s="1655"/>
      <c r="HFS26" s="1655"/>
      <c r="HFT26" s="1655"/>
      <c r="HFU26" s="1655"/>
      <c r="HFV26" s="1655"/>
      <c r="HFW26" s="1655"/>
      <c r="HFX26" s="1655"/>
      <c r="HFY26" s="1655"/>
      <c r="HFZ26" s="1655"/>
      <c r="HGA26" s="1655"/>
      <c r="HGB26" s="1655"/>
      <c r="HGC26" s="1655"/>
      <c r="HGD26" s="1655"/>
      <c r="HGE26" s="1655"/>
      <c r="HGF26" s="1655"/>
      <c r="HGG26" s="1655"/>
      <c r="HGH26" s="1655"/>
      <c r="HGI26" s="1655"/>
      <c r="HGJ26" s="1655"/>
      <c r="HGK26" s="1655"/>
      <c r="HGL26" s="1655"/>
      <c r="HGM26" s="1655"/>
      <c r="HGN26" s="1655"/>
      <c r="HGO26" s="1655"/>
      <c r="HGP26" s="1655"/>
      <c r="HGQ26" s="1655"/>
      <c r="HGR26" s="1655"/>
      <c r="HGS26" s="1655"/>
      <c r="HGT26" s="1655"/>
      <c r="HGU26" s="1655"/>
      <c r="HGV26" s="1655"/>
      <c r="HGW26" s="1655"/>
      <c r="HGX26" s="1655"/>
      <c r="HGY26" s="1655"/>
      <c r="HGZ26" s="1655"/>
      <c r="HHA26" s="1655"/>
      <c r="HHB26" s="1655"/>
      <c r="HHC26" s="1655"/>
      <c r="HHD26" s="1655"/>
      <c r="HHE26" s="1655"/>
      <c r="HHF26" s="1655"/>
      <c r="HHG26" s="1655"/>
      <c r="HHH26" s="1655"/>
      <c r="HHI26" s="1655"/>
      <c r="HHJ26" s="1655"/>
      <c r="HHK26" s="1655"/>
      <c r="HHL26" s="1655"/>
      <c r="HHM26" s="1655"/>
      <c r="HHN26" s="1655"/>
      <c r="HHO26" s="1655"/>
      <c r="HHP26" s="1655"/>
      <c r="HHQ26" s="1655"/>
      <c r="HHR26" s="1655"/>
      <c r="HHS26" s="1655"/>
      <c r="HHT26" s="1655"/>
      <c r="HHU26" s="1655"/>
      <c r="HHV26" s="1655"/>
      <c r="HHW26" s="1655"/>
      <c r="HHX26" s="1655"/>
      <c r="HHY26" s="1655"/>
      <c r="HHZ26" s="1655"/>
      <c r="HIA26" s="1655"/>
      <c r="HIB26" s="1655"/>
      <c r="HIC26" s="1655"/>
      <c r="HID26" s="1655"/>
      <c r="HIE26" s="1655"/>
      <c r="HIF26" s="1655"/>
      <c r="HIG26" s="1655"/>
      <c r="HIH26" s="1655"/>
      <c r="HII26" s="1655"/>
      <c r="HIJ26" s="1655"/>
      <c r="HIK26" s="1655"/>
      <c r="HIL26" s="1655"/>
      <c r="HIM26" s="1655"/>
      <c r="HIN26" s="1655"/>
      <c r="HIO26" s="1655"/>
      <c r="HIP26" s="1655"/>
      <c r="HIQ26" s="1655"/>
      <c r="HIR26" s="1655"/>
      <c r="HIS26" s="1655"/>
      <c r="HIT26" s="1655"/>
      <c r="HIU26" s="1655"/>
      <c r="HIV26" s="1655"/>
      <c r="HIW26" s="1655"/>
      <c r="HIX26" s="1655"/>
      <c r="HIY26" s="1655"/>
      <c r="HIZ26" s="1655"/>
      <c r="HJA26" s="1655"/>
      <c r="HJB26" s="1655"/>
      <c r="HJC26" s="1655"/>
      <c r="HJD26" s="1655"/>
      <c r="HJE26" s="1655"/>
      <c r="HJF26" s="1655"/>
      <c r="HJG26" s="1655"/>
      <c r="HJH26" s="1655"/>
      <c r="HJI26" s="1655"/>
      <c r="HJJ26" s="1655"/>
      <c r="HJK26" s="1655"/>
      <c r="HJL26" s="1655"/>
      <c r="HJM26" s="1655"/>
      <c r="HJN26" s="1655"/>
      <c r="HJO26" s="1655"/>
      <c r="HJP26" s="1655"/>
      <c r="HJQ26" s="1655"/>
      <c r="HJR26" s="1655"/>
      <c r="HJS26" s="1655"/>
      <c r="HJT26" s="1655"/>
      <c r="HJU26" s="1655"/>
      <c r="HJV26" s="1655"/>
      <c r="HJW26" s="1655"/>
      <c r="HJX26" s="1655"/>
      <c r="HJY26" s="1655"/>
      <c r="HJZ26" s="1655"/>
      <c r="HKA26" s="1655"/>
      <c r="HKB26" s="1655"/>
      <c r="HKC26" s="1655"/>
      <c r="HKD26" s="1655"/>
      <c r="HKE26" s="1655"/>
      <c r="HKF26" s="1655"/>
      <c r="HKG26" s="1655"/>
      <c r="HKH26" s="1655"/>
      <c r="HKI26" s="1655"/>
      <c r="HKJ26" s="1655"/>
      <c r="HKK26" s="1655"/>
      <c r="HKL26" s="1655"/>
      <c r="HKM26" s="1655"/>
      <c r="HKN26" s="1655"/>
      <c r="HKO26" s="1655"/>
      <c r="HKP26" s="1655"/>
      <c r="HKQ26" s="1655"/>
      <c r="HKR26" s="1655"/>
      <c r="HKS26" s="1655"/>
      <c r="HKT26" s="1655"/>
      <c r="HKU26" s="1655"/>
      <c r="HKV26" s="1655"/>
      <c r="HKW26" s="1655"/>
      <c r="HKX26" s="1655"/>
      <c r="HKY26" s="1655"/>
      <c r="HKZ26" s="1655"/>
      <c r="HLA26" s="1655"/>
      <c r="HLB26" s="1655"/>
      <c r="HLC26" s="1655"/>
      <c r="HLD26" s="1655"/>
      <c r="HLE26" s="1655"/>
      <c r="HLF26" s="1655"/>
      <c r="HLG26" s="1655"/>
      <c r="HLH26" s="1655"/>
      <c r="HLI26" s="1655"/>
      <c r="HLJ26" s="1655"/>
      <c r="HLK26" s="1655"/>
      <c r="HLL26" s="1655"/>
      <c r="HLM26" s="1655"/>
      <c r="HLN26" s="1655"/>
      <c r="HLO26" s="1655"/>
      <c r="HLP26" s="1655"/>
      <c r="HLQ26" s="1655"/>
      <c r="HLR26" s="1655"/>
      <c r="HLS26" s="1655"/>
      <c r="HLT26" s="1655"/>
      <c r="HLU26" s="1655"/>
      <c r="HLV26" s="1655"/>
      <c r="HLW26" s="1655"/>
      <c r="HLX26" s="1655"/>
      <c r="HLY26" s="1655"/>
      <c r="HLZ26" s="1655"/>
      <c r="HMA26" s="1655"/>
      <c r="HMB26" s="1655"/>
      <c r="HMC26" s="1655"/>
      <c r="HMD26" s="1655"/>
      <c r="HME26" s="1655"/>
      <c r="HMF26" s="1655"/>
      <c r="HMG26" s="1655"/>
      <c r="HMH26" s="1655"/>
      <c r="HMI26" s="1655"/>
      <c r="HMJ26" s="1655"/>
      <c r="HMK26" s="1655"/>
      <c r="HML26" s="1655"/>
      <c r="HMM26" s="1655"/>
      <c r="HMN26" s="1655"/>
      <c r="HMO26" s="1655"/>
      <c r="HMP26" s="1655"/>
      <c r="HMQ26" s="1655"/>
      <c r="HMR26" s="1655"/>
      <c r="HMS26" s="1655"/>
      <c r="HMT26" s="1655"/>
      <c r="HMU26" s="1655"/>
      <c r="HMV26" s="1655"/>
      <c r="HMW26" s="1655"/>
      <c r="HMX26" s="1655"/>
      <c r="HMY26" s="1655"/>
      <c r="HMZ26" s="1655"/>
      <c r="HNA26" s="1655"/>
      <c r="HNB26" s="1655"/>
      <c r="HNC26" s="1655"/>
      <c r="HND26" s="1655"/>
      <c r="HNE26" s="1655"/>
      <c r="HNF26" s="1655"/>
      <c r="HNG26" s="1655"/>
      <c r="HNH26" s="1655"/>
      <c r="HNI26" s="1655"/>
      <c r="HNJ26" s="1655"/>
      <c r="HNK26" s="1655"/>
      <c r="HNL26" s="1655"/>
      <c r="HNM26" s="1655"/>
      <c r="HNN26" s="1655"/>
      <c r="HNO26" s="1655"/>
      <c r="HNP26" s="1655"/>
      <c r="HNQ26" s="1655"/>
      <c r="HNR26" s="1655"/>
      <c r="HNS26" s="1655"/>
      <c r="HNT26" s="1655"/>
      <c r="HNU26" s="1655"/>
      <c r="HNV26" s="1655"/>
      <c r="HNW26" s="1655"/>
      <c r="HNX26" s="1655"/>
      <c r="HNY26" s="1655"/>
      <c r="HNZ26" s="1655"/>
      <c r="HOA26" s="1655"/>
      <c r="HOB26" s="1655"/>
      <c r="HOC26" s="1655"/>
      <c r="HOD26" s="1655"/>
      <c r="HOE26" s="1655"/>
      <c r="HOF26" s="1655"/>
      <c r="HOG26" s="1655"/>
      <c r="HOH26" s="1655"/>
      <c r="HOI26" s="1655"/>
      <c r="HOJ26" s="1655"/>
      <c r="HOK26" s="1655"/>
      <c r="HOL26" s="1655"/>
      <c r="HOM26" s="1655"/>
      <c r="HON26" s="1655"/>
      <c r="HOO26" s="1655"/>
      <c r="HOP26" s="1655"/>
      <c r="HOQ26" s="1655"/>
      <c r="HOR26" s="1655"/>
      <c r="HOS26" s="1655"/>
      <c r="HOT26" s="1655"/>
      <c r="HOU26" s="1655"/>
      <c r="HOV26" s="1655"/>
      <c r="HOW26" s="1655"/>
      <c r="HOX26" s="1655"/>
      <c r="HOY26" s="1655"/>
      <c r="HOZ26" s="1655"/>
      <c r="HPA26" s="1655"/>
      <c r="HPB26" s="1655"/>
      <c r="HPC26" s="1655"/>
      <c r="HPD26" s="1655"/>
      <c r="HPE26" s="1655"/>
      <c r="HPF26" s="1655"/>
      <c r="HPG26" s="1655"/>
      <c r="HPH26" s="1655"/>
      <c r="HPI26" s="1655"/>
      <c r="HPJ26" s="1655"/>
      <c r="HPK26" s="1655"/>
      <c r="HPL26" s="1655"/>
      <c r="HPM26" s="1655"/>
      <c r="HPN26" s="1655"/>
      <c r="HPO26" s="1655"/>
      <c r="HPP26" s="1655"/>
      <c r="HPQ26" s="1655"/>
      <c r="HPR26" s="1655"/>
      <c r="HPS26" s="1655"/>
      <c r="HPT26" s="1655"/>
      <c r="HPU26" s="1655"/>
      <c r="HPV26" s="1655"/>
      <c r="HPW26" s="1655"/>
      <c r="HPX26" s="1655"/>
      <c r="HPY26" s="1655"/>
      <c r="HPZ26" s="1655"/>
      <c r="HQA26" s="1655"/>
      <c r="HQB26" s="1655"/>
      <c r="HQC26" s="1655"/>
      <c r="HQD26" s="1655"/>
      <c r="HQE26" s="1655"/>
      <c r="HQF26" s="1655"/>
      <c r="HQG26" s="1655"/>
      <c r="HQH26" s="1655"/>
      <c r="HQI26" s="1655"/>
      <c r="HQJ26" s="1655"/>
      <c r="HQK26" s="1655"/>
      <c r="HQL26" s="1655"/>
      <c r="HQM26" s="1655"/>
      <c r="HQN26" s="1655"/>
      <c r="HQO26" s="1655"/>
      <c r="HQP26" s="1655"/>
      <c r="HQQ26" s="1655"/>
      <c r="HQR26" s="1655"/>
      <c r="HQS26" s="1655"/>
      <c r="HQT26" s="1655"/>
      <c r="HQU26" s="1655"/>
      <c r="HQV26" s="1655"/>
      <c r="HQW26" s="1655"/>
      <c r="HQX26" s="1655"/>
      <c r="HQY26" s="1655"/>
      <c r="HQZ26" s="1655"/>
      <c r="HRA26" s="1655"/>
      <c r="HRB26" s="1655"/>
      <c r="HRC26" s="1655"/>
      <c r="HRD26" s="1655"/>
      <c r="HRE26" s="1655"/>
      <c r="HRF26" s="1655"/>
      <c r="HRG26" s="1655"/>
      <c r="HRH26" s="1655"/>
      <c r="HRI26" s="1655"/>
      <c r="HRJ26" s="1655"/>
      <c r="HRK26" s="1655"/>
      <c r="HRL26" s="1655"/>
      <c r="HRM26" s="1655"/>
      <c r="HRN26" s="1655"/>
      <c r="HRO26" s="1655"/>
      <c r="HRP26" s="1655"/>
      <c r="HRQ26" s="1655"/>
      <c r="HRR26" s="1655"/>
      <c r="HRS26" s="1655"/>
      <c r="HRT26" s="1655"/>
      <c r="HRU26" s="1655"/>
      <c r="HRV26" s="1655"/>
      <c r="HRW26" s="1655"/>
      <c r="HRX26" s="1655"/>
      <c r="HRY26" s="1655"/>
      <c r="HRZ26" s="1655"/>
      <c r="HSA26" s="1655"/>
      <c r="HSB26" s="1655"/>
      <c r="HSC26" s="1655"/>
      <c r="HSD26" s="1655"/>
      <c r="HSE26" s="1655"/>
      <c r="HSF26" s="1655"/>
      <c r="HSG26" s="1655"/>
      <c r="HSH26" s="1655"/>
      <c r="HSI26" s="1655"/>
      <c r="HSJ26" s="1655"/>
      <c r="HSK26" s="1655"/>
      <c r="HSL26" s="1655"/>
      <c r="HSM26" s="1655"/>
      <c r="HSN26" s="1655"/>
      <c r="HSO26" s="1655"/>
      <c r="HSP26" s="1655"/>
      <c r="HSQ26" s="1655"/>
      <c r="HSR26" s="1655"/>
      <c r="HSS26" s="1655"/>
      <c r="HST26" s="1655"/>
      <c r="HSU26" s="1655"/>
      <c r="HSV26" s="1655"/>
      <c r="HSW26" s="1655"/>
      <c r="HSX26" s="1655"/>
      <c r="HSY26" s="1655"/>
      <c r="HSZ26" s="1655"/>
      <c r="HTA26" s="1655"/>
      <c r="HTB26" s="1655"/>
      <c r="HTC26" s="1655"/>
      <c r="HTD26" s="1655"/>
      <c r="HTE26" s="1655"/>
      <c r="HTF26" s="1655"/>
      <c r="HTG26" s="1655"/>
      <c r="HTH26" s="1655"/>
      <c r="HTI26" s="1655"/>
      <c r="HTJ26" s="1655"/>
      <c r="HTK26" s="1655"/>
      <c r="HTL26" s="1655"/>
      <c r="HTM26" s="1655"/>
      <c r="HTN26" s="1655"/>
      <c r="HTO26" s="1655"/>
      <c r="HTP26" s="1655"/>
      <c r="HTQ26" s="1655"/>
      <c r="HTR26" s="1655"/>
      <c r="HTS26" s="1655"/>
      <c r="HTT26" s="1655"/>
      <c r="HTU26" s="1655"/>
      <c r="HTV26" s="1655"/>
      <c r="HTW26" s="1655"/>
      <c r="HTX26" s="1655"/>
      <c r="HTY26" s="1655"/>
      <c r="HTZ26" s="1655"/>
      <c r="HUA26" s="1655"/>
      <c r="HUB26" s="1655"/>
      <c r="HUC26" s="1655"/>
      <c r="HUD26" s="1655"/>
      <c r="HUE26" s="1655"/>
      <c r="HUF26" s="1655"/>
      <c r="HUG26" s="1655"/>
      <c r="HUH26" s="1655"/>
      <c r="HUI26" s="1655"/>
      <c r="HUJ26" s="1655"/>
      <c r="HUK26" s="1655"/>
      <c r="HUL26" s="1655"/>
      <c r="HUM26" s="1655"/>
      <c r="HUN26" s="1655"/>
      <c r="HUO26" s="1655"/>
      <c r="HUP26" s="1655"/>
      <c r="HUQ26" s="1655"/>
      <c r="HUR26" s="1655"/>
      <c r="HUS26" s="1655"/>
      <c r="HUT26" s="1655"/>
      <c r="HUU26" s="1655"/>
      <c r="HUV26" s="1655"/>
      <c r="HUW26" s="1655"/>
      <c r="HUX26" s="1655"/>
      <c r="HUY26" s="1655"/>
      <c r="HUZ26" s="1655"/>
      <c r="HVA26" s="1655"/>
      <c r="HVB26" s="1655"/>
      <c r="HVC26" s="1655"/>
      <c r="HVD26" s="1655"/>
      <c r="HVE26" s="1655"/>
      <c r="HVF26" s="1655"/>
      <c r="HVG26" s="1655"/>
      <c r="HVH26" s="1655"/>
      <c r="HVI26" s="1655"/>
      <c r="HVJ26" s="1655"/>
      <c r="HVK26" s="1655"/>
      <c r="HVL26" s="1655"/>
      <c r="HVM26" s="1655"/>
      <c r="HVN26" s="1655"/>
      <c r="HVO26" s="1655"/>
      <c r="HVP26" s="1655"/>
      <c r="HVQ26" s="1655"/>
      <c r="HVR26" s="1655"/>
      <c r="HVS26" s="1655"/>
      <c r="HVT26" s="1655"/>
      <c r="HVU26" s="1655"/>
      <c r="HVV26" s="1655"/>
      <c r="HVW26" s="1655"/>
      <c r="HVX26" s="1655"/>
      <c r="HVY26" s="1655"/>
      <c r="HVZ26" s="1655"/>
      <c r="HWA26" s="1655"/>
      <c r="HWB26" s="1655"/>
      <c r="HWC26" s="1655"/>
      <c r="HWD26" s="1655"/>
      <c r="HWE26" s="1655"/>
      <c r="HWF26" s="1655"/>
      <c r="HWG26" s="1655"/>
      <c r="HWH26" s="1655"/>
      <c r="HWI26" s="1655"/>
      <c r="HWJ26" s="1655"/>
      <c r="HWK26" s="1655"/>
      <c r="HWL26" s="1655"/>
      <c r="HWM26" s="1655"/>
      <c r="HWN26" s="1655"/>
      <c r="HWO26" s="1655"/>
      <c r="HWP26" s="1655"/>
      <c r="HWQ26" s="1655"/>
      <c r="HWR26" s="1655"/>
      <c r="HWS26" s="1655"/>
      <c r="HWT26" s="1655"/>
      <c r="HWU26" s="1655"/>
      <c r="HWV26" s="1655"/>
      <c r="HWW26" s="1655"/>
      <c r="HWX26" s="1655"/>
      <c r="HWY26" s="1655"/>
      <c r="HWZ26" s="1655"/>
      <c r="HXA26" s="1655"/>
      <c r="HXB26" s="1655"/>
      <c r="HXC26" s="1655"/>
      <c r="HXD26" s="1655"/>
      <c r="HXE26" s="1655"/>
      <c r="HXF26" s="1655"/>
      <c r="HXG26" s="1655"/>
      <c r="HXH26" s="1655"/>
      <c r="HXI26" s="1655"/>
      <c r="HXJ26" s="1655"/>
      <c r="HXK26" s="1655"/>
      <c r="HXL26" s="1655"/>
      <c r="HXM26" s="1655"/>
      <c r="HXN26" s="1655"/>
      <c r="HXO26" s="1655"/>
      <c r="HXP26" s="1655"/>
      <c r="HXQ26" s="1655"/>
      <c r="HXR26" s="1655"/>
      <c r="HXS26" s="1655"/>
      <c r="HXT26" s="1655"/>
      <c r="HXU26" s="1655"/>
      <c r="HXV26" s="1655"/>
      <c r="HXW26" s="1655"/>
      <c r="HXX26" s="1655"/>
      <c r="HXY26" s="1655"/>
      <c r="HXZ26" s="1655"/>
      <c r="HYA26" s="1655"/>
      <c r="HYB26" s="1655"/>
      <c r="HYC26" s="1655"/>
      <c r="HYD26" s="1655"/>
      <c r="HYE26" s="1655"/>
      <c r="HYF26" s="1655"/>
      <c r="HYG26" s="1655"/>
      <c r="HYH26" s="1655"/>
      <c r="HYI26" s="1655"/>
      <c r="HYJ26" s="1655"/>
      <c r="HYK26" s="1655"/>
      <c r="HYL26" s="1655"/>
      <c r="HYM26" s="1655"/>
      <c r="HYN26" s="1655"/>
      <c r="HYO26" s="1655"/>
      <c r="HYP26" s="1655"/>
      <c r="HYQ26" s="1655"/>
      <c r="HYR26" s="1655"/>
      <c r="HYS26" s="1655"/>
      <c r="HYT26" s="1655"/>
      <c r="HYU26" s="1655"/>
      <c r="HYV26" s="1655"/>
      <c r="HYW26" s="1655"/>
      <c r="HYX26" s="1655"/>
      <c r="HYY26" s="1655"/>
      <c r="HYZ26" s="1655"/>
      <c r="HZA26" s="1655"/>
      <c r="HZB26" s="1655"/>
      <c r="HZC26" s="1655"/>
      <c r="HZD26" s="1655"/>
      <c r="HZE26" s="1655"/>
      <c r="HZF26" s="1655"/>
      <c r="HZG26" s="1655"/>
      <c r="HZH26" s="1655"/>
      <c r="HZI26" s="1655"/>
      <c r="HZJ26" s="1655"/>
      <c r="HZK26" s="1655"/>
      <c r="HZL26" s="1655"/>
      <c r="HZM26" s="1655"/>
      <c r="HZN26" s="1655"/>
      <c r="HZO26" s="1655"/>
      <c r="HZP26" s="1655"/>
      <c r="HZQ26" s="1655"/>
      <c r="HZR26" s="1655"/>
      <c r="HZS26" s="1655"/>
      <c r="HZT26" s="1655"/>
      <c r="HZU26" s="1655"/>
      <c r="HZV26" s="1655"/>
      <c r="HZW26" s="1655"/>
      <c r="HZX26" s="1655"/>
      <c r="HZY26" s="1655"/>
      <c r="HZZ26" s="1655"/>
      <c r="IAA26" s="1655"/>
      <c r="IAB26" s="1655"/>
      <c r="IAC26" s="1655"/>
      <c r="IAD26" s="1655"/>
      <c r="IAE26" s="1655"/>
      <c r="IAF26" s="1655"/>
      <c r="IAG26" s="1655"/>
      <c r="IAH26" s="1655"/>
      <c r="IAI26" s="1655"/>
      <c r="IAJ26" s="1655"/>
      <c r="IAK26" s="1655"/>
      <c r="IAL26" s="1655"/>
      <c r="IAM26" s="1655"/>
      <c r="IAN26" s="1655"/>
      <c r="IAO26" s="1655"/>
      <c r="IAP26" s="1655"/>
      <c r="IAQ26" s="1655"/>
      <c r="IAR26" s="1655"/>
      <c r="IAS26" s="1655"/>
      <c r="IAT26" s="1655"/>
      <c r="IAU26" s="1655"/>
      <c r="IAV26" s="1655"/>
      <c r="IAW26" s="1655"/>
      <c r="IAX26" s="1655"/>
      <c r="IAY26" s="1655"/>
      <c r="IAZ26" s="1655"/>
      <c r="IBA26" s="1655"/>
      <c r="IBB26" s="1655"/>
      <c r="IBC26" s="1655"/>
      <c r="IBD26" s="1655"/>
      <c r="IBE26" s="1655"/>
      <c r="IBF26" s="1655"/>
      <c r="IBG26" s="1655"/>
      <c r="IBH26" s="1655"/>
      <c r="IBI26" s="1655"/>
      <c r="IBJ26" s="1655"/>
      <c r="IBK26" s="1655"/>
      <c r="IBL26" s="1655"/>
      <c r="IBM26" s="1655"/>
      <c r="IBN26" s="1655"/>
      <c r="IBO26" s="1655"/>
      <c r="IBP26" s="1655"/>
      <c r="IBQ26" s="1655"/>
      <c r="IBR26" s="1655"/>
      <c r="IBS26" s="1655"/>
      <c r="IBT26" s="1655"/>
      <c r="IBU26" s="1655"/>
      <c r="IBV26" s="1655"/>
      <c r="IBW26" s="1655"/>
      <c r="IBX26" s="1655"/>
      <c r="IBY26" s="1655"/>
      <c r="IBZ26" s="1655"/>
      <c r="ICA26" s="1655"/>
      <c r="ICB26" s="1655"/>
      <c r="ICC26" s="1655"/>
      <c r="ICD26" s="1655"/>
      <c r="ICE26" s="1655"/>
      <c r="ICF26" s="1655"/>
      <c r="ICG26" s="1655"/>
      <c r="ICH26" s="1655"/>
      <c r="ICI26" s="1655"/>
      <c r="ICJ26" s="1655"/>
      <c r="ICK26" s="1655"/>
      <c r="ICL26" s="1655"/>
      <c r="ICM26" s="1655"/>
      <c r="ICN26" s="1655"/>
      <c r="ICO26" s="1655"/>
      <c r="ICP26" s="1655"/>
      <c r="ICQ26" s="1655"/>
      <c r="ICR26" s="1655"/>
      <c r="ICS26" s="1655"/>
      <c r="ICT26" s="1655"/>
      <c r="ICU26" s="1655"/>
      <c r="ICV26" s="1655"/>
      <c r="ICW26" s="1655"/>
      <c r="ICX26" s="1655"/>
      <c r="ICY26" s="1655"/>
      <c r="ICZ26" s="1655"/>
      <c r="IDA26" s="1655"/>
      <c r="IDB26" s="1655"/>
      <c r="IDC26" s="1655"/>
      <c r="IDD26" s="1655"/>
      <c r="IDE26" s="1655"/>
      <c r="IDF26" s="1655"/>
      <c r="IDG26" s="1655"/>
      <c r="IDH26" s="1655"/>
      <c r="IDI26" s="1655"/>
      <c r="IDJ26" s="1655"/>
      <c r="IDK26" s="1655"/>
      <c r="IDL26" s="1655"/>
      <c r="IDM26" s="1655"/>
      <c r="IDN26" s="1655"/>
      <c r="IDO26" s="1655"/>
      <c r="IDP26" s="1655"/>
      <c r="IDQ26" s="1655"/>
      <c r="IDR26" s="1655"/>
      <c r="IDS26" s="1655"/>
      <c r="IDT26" s="1655"/>
      <c r="IDU26" s="1655"/>
      <c r="IDV26" s="1655"/>
      <c r="IDW26" s="1655"/>
      <c r="IDX26" s="1655"/>
      <c r="IDY26" s="1655"/>
      <c r="IDZ26" s="1655"/>
      <c r="IEA26" s="1655"/>
      <c r="IEB26" s="1655"/>
      <c r="IEC26" s="1655"/>
      <c r="IED26" s="1655"/>
      <c r="IEE26" s="1655"/>
      <c r="IEF26" s="1655"/>
      <c r="IEG26" s="1655"/>
      <c r="IEH26" s="1655"/>
      <c r="IEI26" s="1655"/>
      <c r="IEJ26" s="1655"/>
      <c r="IEK26" s="1655"/>
      <c r="IEL26" s="1655"/>
      <c r="IEM26" s="1655"/>
      <c r="IEN26" s="1655"/>
      <c r="IEO26" s="1655"/>
      <c r="IEP26" s="1655"/>
      <c r="IEQ26" s="1655"/>
      <c r="IER26" s="1655"/>
      <c r="IES26" s="1655"/>
      <c r="IET26" s="1655"/>
      <c r="IEU26" s="1655"/>
      <c r="IEV26" s="1655"/>
      <c r="IEW26" s="1655"/>
      <c r="IEX26" s="1655"/>
      <c r="IEY26" s="1655"/>
      <c r="IEZ26" s="1655"/>
      <c r="IFA26" s="1655"/>
      <c r="IFB26" s="1655"/>
      <c r="IFC26" s="1655"/>
      <c r="IFD26" s="1655"/>
      <c r="IFE26" s="1655"/>
      <c r="IFF26" s="1655"/>
      <c r="IFG26" s="1655"/>
      <c r="IFH26" s="1655"/>
      <c r="IFI26" s="1655"/>
      <c r="IFJ26" s="1655"/>
      <c r="IFK26" s="1655"/>
      <c r="IFL26" s="1655"/>
      <c r="IFM26" s="1655"/>
      <c r="IFN26" s="1655"/>
      <c r="IFO26" s="1655"/>
      <c r="IFP26" s="1655"/>
      <c r="IFQ26" s="1655"/>
      <c r="IFR26" s="1655"/>
      <c r="IFS26" s="1655"/>
      <c r="IFT26" s="1655"/>
      <c r="IFU26" s="1655"/>
      <c r="IFV26" s="1655"/>
      <c r="IFW26" s="1655"/>
      <c r="IFX26" s="1655"/>
      <c r="IFY26" s="1655"/>
      <c r="IFZ26" s="1655"/>
      <c r="IGA26" s="1655"/>
      <c r="IGB26" s="1655"/>
      <c r="IGC26" s="1655"/>
      <c r="IGD26" s="1655"/>
      <c r="IGE26" s="1655"/>
      <c r="IGF26" s="1655"/>
      <c r="IGG26" s="1655"/>
      <c r="IGH26" s="1655"/>
      <c r="IGI26" s="1655"/>
      <c r="IGJ26" s="1655"/>
      <c r="IGK26" s="1655"/>
      <c r="IGL26" s="1655"/>
      <c r="IGM26" s="1655"/>
      <c r="IGN26" s="1655"/>
      <c r="IGO26" s="1655"/>
      <c r="IGP26" s="1655"/>
      <c r="IGQ26" s="1655"/>
      <c r="IGR26" s="1655"/>
      <c r="IGS26" s="1655"/>
      <c r="IGT26" s="1655"/>
      <c r="IGU26" s="1655"/>
      <c r="IGV26" s="1655"/>
      <c r="IGW26" s="1655"/>
      <c r="IGX26" s="1655"/>
      <c r="IGY26" s="1655"/>
      <c r="IGZ26" s="1655"/>
      <c r="IHA26" s="1655"/>
      <c r="IHB26" s="1655"/>
      <c r="IHC26" s="1655"/>
      <c r="IHD26" s="1655"/>
      <c r="IHE26" s="1655"/>
      <c r="IHF26" s="1655"/>
      <c r="IHG26" s="1655"/>
      <c r="IHH26" s="1655"/>
      <c r="IHI26" s="1655"/>
      <c r="IHJ26" s="1655"/>
      <c r="IHK26" s="1655"/>
      <c r="IHL26" s="1655"/>
      <c r="IHM26" s="1655"/>
      <c r="IHN26" s="1655"/>
      <c r="IHO26" s="1655"/>
      <c r="IHP26" s="1655"/>
      <c r="IHQ26" s="1655"/>
      <c r="IHR26" s="1655"/>
      <c r="IHS26" s="1655"/>
      <c r="IHT26" s="1655"/>
      <c r="IHU26" s="1655"/>
      <c r="IHV26" s="1655"/>
      <c r="IHW26" s="1655"/>
      <c r="IHX26" s="1655"/>
      <c r="IHY26" s="1655"/>
      <c r="IHZ26" s="1655"/>
      <c r="IIA26" s="1655"/>
      <c r="IIB26" s="1655"/>
      <c r="IIC26" s="1655"/>
      <c r="IID26" s="1655"/>
      <c r="IIE26" s="1655"/>
      <c r="IIF26" s="1655"/>
      <c r="IIG26" s="1655"/>
      <c r="IIH26" s="1655"/>
      <c r="III26" s="1655"/>
      <c r="IIJ26" s="1655"/>
      <c r="IIK26" s="1655"/>
      <c r="IIL26" s="1655"/>
      <c r="IIM26" s="1655"/>
      <c r="IIN26" s="1655"/>
      <c r="IIO26" s="1655"/>
      <c r="IIP26" s="1655"/>
      <c r="IIQ26" s="1655"/>
      <c r="IIR26" s="1655"/>
      <c r="IIS26" s="1655"/>
      <c r="IIT26" s="1655"/>
      <c r="IIU26" s="1655"/>
      <c r="IIV26" s="1655"/>
      <c r="IIW26" s="1655"/>
      <c r="IIX26" s="1655"/>
      <c r="IIY26" s="1655"/>
      <c r="IIZ26" s="1655"/>
      <c r="IJA26" s="1655"/>
      <c r="IJB26" s="1655"/>
      <c r="IJC26" s="1655"/>
      <c r="IJD26" s="1655"/>
      <c r="IJE26" s="1655"/>
      <c r="IJF26" s="1655"/>
      <c r="IJG26" s="1655"/>
      <c r="IJH26" s="1655"/>
      <c r="IJI26" s="1655"/>
      <c r="IJJ26" s="1655"/>
      <c r="IJK26" s="1655"/>
      <c r="IJL26" s="1655"/>
      <c r="IJM26" s="1655"/>
      <c r="IJN26" s="1655"/>
      <c r="IJO26" s="1655"/>
      <c r="IJP26" s="1655"/>
      <c r="IJQ26" s="1655"/>
      <c r="IJR26" s="1655"/>
      <c r="IJS26" s="1655"/>
      <c r="IJT26" s="1655"/>
      <c r="IJU26" s="1655"/>
      <c r="IJV26" s="1655"/>
      <c r="IJW26" s="1655"/>
      <c r="IJX26" s="1655"/>
      <c r="IJY26" s="1655"/>
      <c r="IJZ26" s="1655"/>
      <c r="IKA26" s="1655"/>
      <c r="IKB26" s="1655"/>
      <c r="IKC26" s="1655"/>
      <c r="IKD26" s="1655"/>
      <c r="IKE26" s="1655"/>
      <c r="IKF26" s="1655"/>
      <c r="IKG26" s="1655"/>
      <c r="IKH26" s="1655"/>
      <c r="IKI26" s="1655"/>
      <c r="IKJ26" s="1655"/>
      <c r="IKK26" s="1655"/>
      <c r="IKL26" s="1655"/>
      <c r="IKM26" s="1655"/>
      <c r="IKN26" s="1655"/>
      <c r="IKO26" s="1655"/>
      <c r="IKP26" s="1655"/>
      <c r="IKQ26" s="1655"/>
      <c r="IKR26" s="1655"/>
      <c r="IKS26" s="1655"/>
      <c r="IKT26" s="1655"/>
      <c r="IKU26" s="1655"/>
      <c r="IKV26" s="1655"/>
      <c r="IKW26" s="1655"/>
      <c r="IKX26" s="1655"/>
      <c r="IKY26" s="1655"/>
      <c r="IKZ26" s="1655"/>
      <c r="ILA26" s="1655"/>
      <c r="ILB26" s="1655"/>
      <c r="ILC26" s="1655"/>
      <c r="ILD26" s="1655"/>
      <c r="ILE26" s="1655"/>
      <c r="ILF26" s="1655"/>
      <c r="ILG26" s="1655"/>
      <c r="ILH26" s="1655"/>
      <c r="ILI26" s="1655"/>
      <c r="ILJ26" s="1655"/>
      <c r="ILK26" s="1655"/>
      <c r="ILL26" s="1655"/>
      <c r="ILM26" s="1655"/>
      <c r="ILN26" s="1655"/>
      <c r="ILO26" s="1655"/>
      <c r="ILP26" s="1655"/>
      <c r="ILQ26" s="1655"/>
      <c r="ILR26" s="1655"/>
      <c r="ILS26" s="1655"/>
      <c r="ILT26" s="1655"/>
      <c r="ILU26" s="1655"/>
      <c r="ILV26" s="1655"/>
      <c r="ILW26" s="1655"/>
      <c r="ILX26" s="1655"/>
      <c r="ILY26" s="1655"/>
      <c r="ILZ26" s="1655"/>
      <c r="IMA26" s="1655"/>
      <c r="IMB26" s="1655"/>
      <c r="IMC26" s="1655"/>
      <c r="IMD26" s="1655"/>
      <c r="IME26" s="1655"/>
      <c r="IMF26" s="1655"/>
      <c r="IMG26" s="1655"/>
      <c r="IMH26" s="1655"/>
      <c r="IMI26" s="1655"/>
      <c r="IMJ26" s="1655"/>
      <c r="IMK26" s="1655"/>
      <c r="IML26" s="1655"/>
      <c r="IMM26" s="1655"/>
      <c r="IMN26" s="1655"/>
      <c r="IMO26" s="1655"/>
      <c r="IMP26" s="1655"/>
      <c r="IMQ26" s="1655"/>
      <c r="IMR26" s="1655"/>
      <c r="IMS26" s="1655"/>
      <c r="IMT26" s="1655"/>
      <c r="IMU26" s="1655"/>
      <c r="IMV26" s="1655"/>
      <c r="IMW26" s="1655"/>
      <c r="IMX26" s="1655"/>
      <c r="IMY26" s="1655"/>
      <c r="IMZ26" s="1655"/>
      <c r="INA26" s="1655"/>
      <c r="INB26" s="1655"/>
      <c r="INC26" s="1655"/>
      <c r="IND26" s="1655"/>
      <c r="INE26" s="1655"/>
      <c r="INF26" s="1655"/>
      <c r="ING26" s="1655"/>
      <c r="INH26" s="1655"/>
      <c r="INI26" s="1655"/>
      <c r="INJ26" s="1655"/>
      <c r="INK26" s="1655"/>
      <c r="INL26" s="1655"/>
      <c r="INM26" s="1655"/>
      <c r="INN26" s="1655"/>
      <c r="INO26" s="1655"/>
      <c r="INP26" s="1655"/>
      <c r="INQ26" s="1655"/>
      <c r="INR26" s="1655"/>
      <c r="INS26" s="1655"/>
      <c r="INT26" s="1655"/>
      <c r="INU26" s="1655"/>
      <c r="INV26" s="1655"/>
      <c r="INW26" s="1655"/>
      <c r="INX26" s="1655"/>
      <c r="INY26" s="1655"/>
      <c r="INZ26" s="1655"/>
      <c r="IOA26" s="1655"/>
      <c r="IOB26" s="1655"/>
      <c r="IOC26" s="1655"/>
      <c r="IOD26" s="1655"/>
      <c r="IOE26" s="1655"/>
      <c r="IOF26" s="1655"/>
      <c r="IOG26" s="1655"/>
      <c r="IOH26" s="1655"/>
      <c r="IOI26" s="1655"/>
      <c r="IOJ26" s="1655"/>
      <c r="IOK26" s="1655"/>
      <c r="IOL26" s="1655"/>
      <c r="IOM26" s="1655"/>
      <c r="ION26" s="1655"/>
      <c r="IOO26" s="1655"/>
      <c r="IOP26" s="1655"/>
      <c r="IOQ26" s="1655"/>
      <c r="IOR26" s="1655"/>
      <c r="IOS26" s="1655"/>
      <c r="IOT26" s="1655"/>
      <c r="IOU26" s="1655"/>
      <c r="IOV26" s="1655"/>
      <c r="IOW26" s="1655"/>
      <c r="IOX26" s="1655"/>
      <c r="IOY26" s="1655"/>
      <c r="IOZ26" s="1655"/>
      <c r="IPA26" s="1655"/>
      <c r="IPB26" s="1655"/>
      <c r="IPC26" s="1655"/>
      <c r="IPD26" s="1655"/>
      <c r="IPE26" s="1655"/>
      <c r="IPF26" s="1655"/>
      <c r="IPG26" s="1655"/>
      <c r="IPH26" s="1655"/>
      <c r="IPI26" s="1655"/>
      <c r="IPJ26" s="1655"/>
      <c r="IPK26" s="1655"/>
      <c r="IPL26" s="1655"/>
      <c r="IPM26" s="1655"/>
      <c r="IPN26" s="1655"/>
      <c r="IPO26" s="1655"/>
      <c r="IPP26" s="1655"/>
      <c r="IPQ26" s="1655"/>
      <c r="IPR26" s="1655"/>
      <c r="IPS26" s="1655"/>
      <c r="IPT26" s="1655"/>
      <c r="IPU26" s="1655"/>
      <c r="IPV26" s="1655"/>
      <c r="IPW26" s="1655"/>
      <c r="IPX26" s="1655"/>
      <c r="IPY26" s="1655"/>
      <c r="IPZ26" s="1655"/>
      <c r="IQA26" s="1655"/>
      <c r="IQB26" s="1655"/>
      <c r="IQC26" s="1655"/>
      <c r="IQD26" s="1655"/>
      <c r="IQE26" s="1655"/>
      <c r="IQF26" s="1655"/>
      <c r="IQG26" s="1655"/>
      <c r="IQH26" s="1655"/>
      <c r="IQI26" s="1655"/>
      <c r="IQJ26" s="1655"/>
      <c r="IQK26" s="1655"/>
      <c r="IQL26" s="1655"/>
      <c r="IQM26" s="1655"/>
      <c r="IQN26" s="1655"/>
      <c r="IQO26" s="1655"/>
      <c r="IQP26" s="1655"/>
      <c r="IQQ26" s="1655"/>
      <c r="IQR26" s="1655"/>
      <c r="IQS26" s="1655"/>
      <c r="IQT26" s="1655"/>
      <c r="IQU26" s="1655"/>
      <c r="IQV26" s="1655"/>
      <c r="IQW26" s="1655"/>
      <c r="IQX26" s="1655"/>
      <c r="IQY26" s="1655"/>
      <c r="IQZ26" s="1655"/>
      <c r="IRA26" s="1655"/>
      <c r="IRB26" s="1655"/>
      <c r="IRC26" s="1655"/>
      <c r="IRD26" s="1655"/>
      <c r="IRE26" s="1655"/>
      <c r="IRF26" s="1655"/>
      <c r="IRG26" s="1655"/>
      <c r="IRH26" s="1655"/>
      <c r="IRI26" s="1655"/>
      <c r="IRJ26" s="1655"/>
      <c r="IRK26" s="1655"/>
      <c r="IRL26" s="1655"/>
      <c r="IRM26" s="1655"/>
      <c r="IRN26" s="1655"/>
      <c r="IRO26" s="1655"/>
      <c r="IRP26" s="1655"/>
      <c r="IRQ26" s="1655"/>
      <c r="IRR26" s="1655"/>
      <c r="IRS26" s="1655"/>
      <c r="IRT26" s="1655"/>
      <c r="IRU26" s="1655"/>
      <c r="IRV26" s="1655"/>
      <c r="IRW26" s="1655"/>
      <c r="IRX26" s="1655"/>
      <c r="IRY26" s="1655"/>
      <c r="IRZ26" s="1655"/>
      <c r="ISA26" s="1655"/>
      <c r="ISB26" s="1655"/>
      <c r="ISC26" s="1655"/>
      <c r="ISD26" s="1655"/>
      <c r="ISE26" s="1655"/>
      <c r="ISF26" s="1655"/>
      <c r="ISG26" s="1655"/>
      <c r="ISH26" s="1655"/>
      <c r="ISI26" s="1655"/>
      <c r="ISJ26" s="1655"/>
      <c r="ISK26" s="1655"/>
      <c r="ISL26" s="1655"/>
      <c r="ISM26" s="1655"/>
      <c r="ISN26" s="1655"/>
      <c r="ISO26" s="1655"/>
      <c r="ISP26" s="1655"/>
      <c r="ISQ26" s="1655"/>
      <c r="ISR26" s="1655"/>
      <c r="ISS26" s="1655"/>
      <c r="IST26" s="1655"/>
      <c r="ISU26" s="1655"/>
      <c r="ISV26" s="1655"/>
      <c r="ISW26" s="1655"/>
      <c r="ISX26" s="1655"/>
      <c r="ISY26" s="1655"/>
      <c r="ISZ26" s="1655"/>
      <c r="ITA26" s="1655"/>
      <c r="ITB26" s="1655"/>
      <c r="ITC26" s="1655"/>
      <c r="ITD26" s="1655"/>
      <c r="ITE26" s="1655"/>
      <c r="ITF26" s="1655"/>
      <c r="ITG26" s="1655"/>
      <c r="ITH26" s="1655"/>
      <c r="ITI26" s="1655"/>
      <c r="ITJ26" s="1655"/>
      <c r="ITK26" s="1655"/>
      <c r="ITL26" s="1655"/>
      <c r="ITM26" s="1655"/>
      <c r="ITN26" s="1655"/>
      <c r="ITO26" s="1655"/>
      <c r="ITP26" s="1655"/>
      <c r="ITQ26" s="1655"/>
      <c r="ITR26" s="1655"/>
      <c r="ITS26" s="1655"/>
      <c r="ITT26" s="1655"/>
      <c r="ITU26" s="1655"/>
      <c r="ITV26" s="1655"/>
      <c r="ITW26" s="1655"/>
      <c r="ITX26" s="1655"/>
      <c r="ITY26" s="1655"/>
      <c r="ITZ26" s="1655"/>
      <c r="IUA26" s="1655"/>
      <c r="IUB26" s="1655"/>
      <c r="IUC26" s="1655"/>
      <c r="IUD26" s="1655"/>
      <c r="IUE26" s="1655"/>
      <c r="IUF26" s="1655"/>
      <c r="IUG26" s="1655"/>
      <c r="IUH26" s="1655"/>
      <c r="IUI26" s="1655"/>
      <c r="IUJ26" s="1655"/>
      <c r="IUK26" s="1655"/>
      <c r="IUL26" s="1655"/>
      <c r="IUM26" s="1655"/>
      <c r="IUN26" s="1655"/>
      <c r="IUO26" s="1655"/>
      <c r="IUP26" s="1655"/>
      <c r="IUQ26" s="1655"/>
      <c r="IUR26" s="1655"/>
      <c r="IUS26" s="1655"/>
      <c r="IUT26" s="1655"/>
      <c r="IUU26" s="1655"/>
      <c r="IUV26" s="1655"/>
      <c r="IUW26" s="1655"/>
      <c r="IUX26" s="1655"/>
      <c r="IUY26" s="1655"/>
      <c r="IUZ26" s="1655"/>
      <c r="IVA26" s="1655"/>
      <c r="IVB26" s="1655"/>
      <c r="IVC26" s="1655"/>
      <c r="IVD26" s="1655"/>
      <c r="IVE26" s="1655"/>
      <c r="IVF26" s="1655"/>
      <c r="IVG26" s="1655"/>
      <c r="IVH26" s="1655"/>
      <c r="IVI26" s="1655"/>
      <c r="IVJ26" s="1655"/>
      <c r="IVK26" s="1655"/>
      <c r="IVL26" s="1655"/>
      <c r="IVM26" s="1655"/>
      <c r="IVN26" s="1655"/>
      <c r="IVO26" s="1655"/>
      <c r="IVP26" s="1655"/>
      <c r="IVQ26" s="1655"/>
      <c r="IVR26" s="1655"/>
      <c r="IVS26" s="1655"/>
      <c r="IVT26" s="1655"/>
      <c r="IVU26" s="1655"/>
      <c r="IVV26" s="1655"/>
      <c r="IVW26" s="1655"/>
      <c r="IVX26" s="1655"/>
      <c r="IVY26" s="1655"/>
      <c r="IVZ26" s="1655"/>
      <c r="IWA26" s="1655"/>
      <c r="IWB26" s="1655"/>
      <c r="IWC26" s="1655"/>
      <c r="IWD26" s="1655"/>
      <c r="IWE26" s="1655"/>
      <c r="IWF26" s="1655"/>
      <c r="IWG26" s="1655"/>
      <c r="IWH26" s="1655"/>
      <c r="IWI26" s="1655"/>
      <c r="IWJ26" s="1655"/>
      <c r="IWK26" s="1655"/>
      <c r="IWL26" s="1655"/>
      <c r="IWM26" s="1655"/>
      <c r="IWN26" s="1655"/>
      <c r="IWO26" s="1655"/>
      <c r="IWP26" s="1655"/>
      <c r="IWQ26" s="1655"/>
      <c r="IWR26" s="1655"/>
      <c r="IWS26" s="1655"/>
      <c r="IWT26" s="1655"/>
      <c r="IWU26" s="1655"/>
      <c r="IWV26" s="1655"/>
      <c r="IWW26" s="1655"/>
      <c r="IWX26" s="1655"/>
      <c r="IWY26" s="1655"/>
      <c r="IWZ26" s="1655"/>
      <c r="IXA26" s="1655"/>
      <c r="IXB26" s="1655"/>
      <c r="IXC26" s="1655"/>
      <c r="IXD26" s="1655"/>
      <c r="IXE26" s="1655"/>
      <c r="IXF26" s="1655"/>
      <c r="IXG26" s="1655"/>
      <c r="IXH26" s="1655"/>
      <c r="IXI26" s="1655"/>
      <c r="IXJ26" s="1655"/>
      <c r="IXK26" s="1655"/>
      <c r="IXL26" s="1655"/>
      <c r="IXM26" s="1655"/>
      <c r="IXN26" s="1655"/>
      <c r="IXO26" s="1655"/>
      <c r="IXP26" s="1655"/>
      <c r="IXQ26" s="1655"/>
      <c r="IXR26" s="1655"/>
      <c r="IXS26" s="1655"/>
      <c r="IXT26" s="1655"/>
      <c r="IXU26" s="1655"/>
      <c r="IXV26" s="1655"/>
      <c r="IXW26" s="1655"/>
      <c r="IXX26" s="1655"/>
      <c r="IXY26" s="1655"/>
      <c r="IXZ26" s="1655"/>
      <c r="IYA26" s="1655"/>
      <c r="IYB26" s="1655"/>
      <c r="IYC26" s="1655"/>
      <c r="IYD26" s="1655"/>
      <c r="IYE26" s="1655"/>
      <c r="IYF26" s="1655"/>
      <c r="IYG26" s="1655"/>
      <c r="IYH26" s="1655"/>
      <c r="IYI26" s="1655"/>
      <c r="IYJ26" s="1655"/>
      <c r="IYK26" s="1655"/>
      <c r="IYL26" s="1655"/>
      <c r="IYM26" s="1655"/>
      <c r="IYN26" s="1655"/>
      <c r="IYO26" s="1655"/>
      <c r="IYP26" s="1655"/>
      <c r="IYQ26" s="1655"/>
      <c r="IYR26" s="1655"/>
      <c r="IYS26" s="1655"/>
      <c r="IYT26" s="1655"/>
      <c r="IYU26" s="1655"/>
      <c r="IYV26" s="1655"/>
      <c r="IYW26" s="1655"/>
      <c r="IYX26" s="1655"/>
      <c r="IYY26" s="1655"/>
      <c r="IYZ26" s="1655"/>
      <c r="IZA26" s="1655"/>
      <c r="IZB26" s="1655"/>
      <c r="IZC26" s="1655"/>
      <c r="IZD26" s="1655"/>
      <c r="IZE26" s="1655"/>
      <c r="IZF26" s="1655"/>
      <c r="IZG26" s="1655"/>
      <c r="IZH26" s="1655"/>
      <c r="IZI26" s="1655"/>
      <c r="IZJ26" s="1655"/>
      <c r="IZK26" s="1655"/>
      <c r="IZL26" s="1655"/>
      <c r="IZM26" s="1655"/>
      <c r="IZN26" s="1655"/>
      <c r="IZO26" s="1655"/>
      <c r="IZP26" s="1655"/>
      <c r="IZQ26" s="1655"/>
      <c r="IZR26" s="1655"/>
      <c r="IZS26" s="1655"/>
      <c r="IZT26" s="1655"/>
      <c r="IZU26" s="1655"/>
      <c r="IZV26" s="1655"/>
      <c r="IZW26" s="1655"/>
      <c r="IZX26" s="1655"/>
      <c r="IZY26" s="1655"/>
      <c r="IZZ26" s="1655"/>
      <c r="JAA26" s="1655"/>
      <c r="JAB26" s="1655"/>
      <c r="JAC26" s="1655"/>
      <c r="JAD26" s="1655"/>
      <c r="JAE26" s="1655"/>
      <c r="JAF26" s="1655"/>
      <c r="JAG26" s="1655"/>
      <c r="JAH26" s="1655"/>
      <c r="JAI26" s="1655"/>
      <c r="JAJ26" s="1655"/>
      <c r="JAK26" s="1655"/>
      <c r="JAL26" s="1655"/>
      <c r="JAM26" s="1655"/>
      <c r="JAN26" s="1655"/>
      <c r="JAO26" s="1655"/>
      <c r="JAP26" s="1655"/>
      <c r="JAQ26" s="1655"/>
      <c r="JAR26" s="1655"/>
      <c r="JAS26" s="1655"/>
      <c r="JAT26" s="1655"/>
      <c r="JAU26" s="1655"/>
      <c r="JAV26" s="1655"/>
      <c r="JAW26" s="1655"/>
      <c r="JAX26" s="1655"/>
      <c r="JAY26" s="1655"/>
      <c r="JAZ26" s="1655"/>
      <c r="JBA26" s="1655"/>
      <c r="JBB26" s="1655"/>
      <c r="JBC26" s="1655"/>
      <c r="JBD26" s="1655"/>
      <c r="JBE26" s="1655"/>
      <c r="JBF26" s="1655"/>
      <c r="JBG26" s="1655"/>
      <c r="JBH26" s="1655"/>
      <c r="JBI26" s="1655"/>
      <c r="JBJ26" s="1655"/>
      <c r="JBK26" s="1655"/>
      <c r="JBL26" s="1655"/>
      <c r="JBM26" s="1655"/>
      <c r="JBN26" s="1655"/>
      <c r="JBO26" s="1655"/>
      <c r="JBP26" s="1655"/>
      <c r="JBQ26" s="1655"/>
      <c r="JBR26" s="1655"/>
      <c r="JBS26" s="1655"/>
      <c r="JBT26" s="1655"/>
      <c r="JBU26" s="1655"/>
      <c r="JBV26" s="1655"/>
      <c r="JBW26" s="1655"/>
      <c r="JBX26" s="1655"/>
      <c r="JBY26" s="1655"/>
      <c r="JBZ26" s="1655"/>
      <c r="JCA26" s="1655"/>
      <c r="JCB26" s="1655"/>
      <c r="JCC26" s="1655"/>
      <c r="JCD26" s="1655"/>
      <c r="JCE26" s="1655"/>
      <c r="JCF26" s="1655"/>
      <c r="JCG26" s="1655"/>
      <c r="JCH26" s="1655"/>
      <c r="JCI26" s="1655"/>
      <c r="JCJ26" s="1655"/>
      <c r="JCK26" s="1655"/>
      <c r="JCL26" s="1655"/>
      <c r="JCM26" s="1655"/>
      <c r="JCN26" s="1655"/>
      <c r="JCO26" s="1655"/>
      <c r="JCP26" s="1655"/>
      <c r="JCQ26" s="1655"/>
      <c r="JCR26" s="1655"/>
      <c r="JCS26" s="1655"/>
      <c r="JCT26" s="1655"/>
      <c r="JCU26" s="1655"/>
      <c r="JCV26" s="1655"/>
      <c r="JCW26" s="1655"/>
      <c r="JCX26" s="1655"/>
      <c r="JCY26" s="1655"/>
      <c r="JCZ26" s="1655"/>
      <c r="JDA26" s="1655"/>
      <c r="JDB26" s="1655"/>
      <c r="JDC26" s="1655"/>
      <c r="JDD26" s="1655"/>
      <c r="JDE26" s="1655"/>
      <c r="JDF26" s="1655"/>
      <c r="JDG26" s="1655"/>
      <c r="JDH26" s="1655"/>
      <c r="JDI26" s="1655"/>
      <c r="JDJ26" s="1655"/>
      <c r="JDK26" s="1655"/>
      <c r="JDL26" s="1655"/>
      <c r="JDM26" s="1655"/>
      <c r="JDN26" s="1655"/>
      <c r="JDO26" s="1655"/>
      <c r="JDP26" s="1655"/>
      <c r="JDQ26" s="1655"/>
      <c r="JDR26" s="1655"/>
      <c r="JDS26" s="1655"/>
      <c r="JDT26" s="1655"/>
      <c r="JDU26" s="1655"/>
      <c r="JDV26" s="1655"/>
      <c r="JDW26" s="1655"/>
      <c r="JDX26" s="1655"/>
      <c r="JDY26" s="1655"/>
      <c r="JDZ26" s="1655"/>
      <c r="JEA26" s="1655"/>
      <c r="JEB26" s="1655"/>
      <c r="JEC26" s="1655"/>
      <c r="JED26" s="1655"/>
      <c r="JEE26" s="1655"/>
      <c r="JEF26" s="1655"/>
      <c r="JEG26" s="1655"/>
      <c r="JEH26" s="1655"/>
      <c r="JEI26" s="1655"/>
      <c r="JEJ26" s="1655"/>
      <c r="JEK26" s="1655"/>
      <c r="JEL26" s="1655"/>
      <c r="JEM26" s="1655"/>
      <c r="JEN26" s="1655"/>
      <c r="JEO26" s="1655"/>
      <c r="JEP26" s="1655"/>
      <c r="JEQ26" s="1655"/>
      <c r="JER26" s="1655"/>
      <c r="JES26" s="1655"/>
      <c r="JET26" s="1655"/>
      <c r="JEU26" s="1655"/>
      <c r="JEV26" s="1655"/>
      <c r="JEW26" s="1655"/>
      <c r="JEX26" s="1655"/>
      <c r="JEY26" s="1655"/>
      <c r="JEZ26" s="1655"/>
      <c r="JFA26" s="1655"/>
      <c r="JFB26" s="1655"/>
      <c r="JFC26" s="1655"/>
      <c r="JFD26" s="1655"/>
      <c r="JFE26" s="1655"/>
      <c r="JFF26" s="1655"/>
      <c r="JFG26" s="1655"/>
      <c r="JFH26" s="1655"/>
      <c r="JFI26" s="1655"/>
      <c r="JFJ26" s="1655"/>
      <c r="JFK26" s="1655"/>
      <c r="JFL26" s="1655"/>
      <c r="JFM26" s="1655"/>
      <c r="JFN26" s="1655"/>
      <c r="JFO26" s="1655"/>
      <c r="JFP26" s="1655"/>
      <c r="JFQ26" s="1655"/>
      <c r="JFR26" s="1655"/>
      <c r="JFS26" s="1655"/>
      <c r="JFT26" s="1655"/>
      <c r="JFU26" s="1655"/>
      <c r="JFV26" s="1655"/>
      <c r="JFW26" s="1655"/>
      <c r="JFX26" s="1655"/>
      <c r="JFY26" s="1655"/>
      <c r="JFZ26" s="1655"/>
      <c r="JGA26" s="1655"/>
      <c r="JGB26" s="1655"/>
      <c r="JGC26" s="1655"/>
      <c r="JGD26" s="1655"/>
      <c r="JGE26" s="1655"/>
      <c r="JGF26" s="1655"/>
      <c r="JGG26" s="1655"/>
      <c r="JGH26" s="1655"/>
      <c r="JGI26" s="1655"/>
      <c r="JGJ26" s="1655"/>
      <c r="JGK26" s="1655"/>
      <c r="JGL26" s="1655"/>
      <c r="JGM26" s="1655"/>
      <c r="JGN26" s="1655"/>
      <c r="JGO26" s="1655"/>
      <c r="JGP26" s="1655"/>
      <c r="JGQ26" s="1655"/>
      <c r="JGR26" s="1655"/>
      <c r="JGS26" s="1655"/>
      <c r="JGT26" s="1655"/>
      <c r="JGU26" s="1655"/>
      <c r="JGV26" s="1655"/>
      <c r="JGW26" s="1655"/>
      <c r="JGX26" s="1655"/>
      <c r="JGY26" s="1655"/>
      <c r="JGZ26" s="1655"/>
      <c r="JHA26" s="1655"/>
      <c r="JHB26" s="1655"/>
      <c r="JHC26" s="1655"/>
      <c r="JHD26" s="1655"/>
      <c r="JHE26" s="1655"/>
      <c r="JHF26" s="1655"/>
      <c r="JHG26" s="1655"/>
      <c r="JHH26" s="1655"/>
      <c r="JHI26" s="1655"/>
      <c r="JHJ26" s="1655"/>
      <c r="JHK26" s="1655"/>
      <c r="JHL26" s="1655"/>
      <c r="JHM26" s="1655"/>
      <c r="JHN26" s="1655"/>
      <c r="JHO26" s="1655"/>
      <c r="JHP26" s="1655"/>
      <c r="JHQ26" s="1655"/>
      <c r="JHR26" s="1655"/>
      <c r="JHS26" s="1655"/>
      <c r="JHT26" s="1655"/>
      <c r="JHU26" s="1655"/>
      <c r="JHV26" s="1655"/>
      <c r="JHW26" s="1655"/>
      <c r="JHX26" s="1655"/>
      <c r="JHY26" s="1655"/>
      <c r="JHZ26" s="1655"/>
      <c r="JIA26" s="1655"/>
      <c r="JIB26" s="1655"/>
      <c r="JIC26" s="1655"/>
      <c r="JID26" s="1655"/>
      <c r="JIE26" s="1655"/>
      <c r="JIF26" s="1655"/>
      <c r="JIG26" s="1655"/>
      <c r="JIH26" s="1655"/>
      <c r="JII26" s="1655"/>
      <c r="JIJ26" s="1655"/>
      <c r="JIK26" s="1655"/>
      <c r="JIL26" s="1655"/>
      <c r="JIM26" s="1655"/>
      <c r="JIN26" s="1655"/>
      <c r="JIO26" s="1655"/>
      <c r="JIP26" s="1655"/>
      <c r="JIQ26" s="1655"/>
      <c r="JIR26" s="1655"/>
      <c r="JIS26" s="1655"/>
      <c r="JIT26" s="1655"/>
      <c r="JIU26" s="1655"/>
      <c r="JIV26" s="1655"/>
      <c r="JIW26" s="1655"/>
      <c r="JIX26" s="1655"/>
      <c r="JIY26" s="1655"/>
      <c r="JIZ26" s="1655"/>
      <c r="JJA26" s="1655"/>
      <c r="JJB26" s="1655"/>
      <c r="JJC26" s="1655"/>
      <c r="JJD26" s="1655"/>
      <c r="JJE26" s="1655"/>
      <c r="JJF26" s="1655"/>
      <c r="JJG26" s="1655"/>
      <c r="JJH26" s="1655"/>
      <c r="JJI26" s="1655"/>
      <c r="JJJ26" s="1655"/>
      <c r="JJK26" s="1655"/>
      <c r="JJL26" s="1655"/>
      <c r="JJM26" s="1655"/>
      <c r="JJN26" s="1655"/>
      <c r="JJO26" s="1655"/>
      <c r="JJP26" s="1655"/>
      <c r="JJQ26" s="1655"/>
      <c r="JJR26" s="1655"/>
      <c r="JJS26" s="1655"/>
      <c r="JJT26" s="1655"/>
      <c r="JJU26" s="1655"/>
      <c r="JJV26" s="1655"/>
      <c r="JJW26" s="1655"/>
      <c r="JJX26" s="1655"/>
      <c r="JJY26" s="1655"/>
      <c r="JJZ26" s="1655"/>
      <c r="JKA26" s="1655"/>
      <c r="JKB26" s="1655"/>
      <c r="JKC26" s="1655"/>
      <c r="JKD26" s="1655"/>
      <c r="JKE26" s="1655"/>
      <c r="JKF26" s="1655"/>
      <c r="JKG26" s="1655"/>
      <c r="JKH26" s="1655"/>
      <c r="JKI26" s="1655"/>
      <c r="JKJ26" s="1655"/>
      <c r="JKK26" s="1655"/>
      <c r="JKL26" s="1655"/>
      <c r="JKM26" s="1655"/>
      <c r="JKN26" s="1655"/>
      <c r="JKO26" s="1655"/>
      <c r="JKP26" s="1655"/>
      <c r="JKQ26" s="1655"/>
      <c r="JKR26" s="1655"/>
      <c r="JKS26" s="1655"/>
      <c r="JKT26" s="1655"/>
      <c r="JKU26" s="1655"/>
      <c r="JKV26" s="1655"/>
      <c r="JKW26" s="1655"/>
      <c r="JKX26" s="1655"/>
      <c r="JKY26" s="1655"/>
      <c r="JKZ26" s="1655"/>
      <c r="JLA26" s="1655"/>
      <c r="JLB26" s="1655"/>
      <c r="JLC26" s="1655"/>
      <c r="JLD26" s="1655"/>
      <c r="JLE26" s="1655"/>
      <c r="JLF26" s="1655"/>
      <c r="JLG26" s="1655"/>
      <c r="JLH26" s="1655"/>
      <c r="JLI26" s="1655"/>
      <c r="JLJ26" s="1655"/>
      <c r="JLK26" s="1655"/>
      <c r="JLL26" s="1655"/>
      <c r="JLM26" s="1655"/>
      <c r="JLN26" s="1655"/>
      <c r="JLO26" s="1655"/>
      <c r="JLP26" s="1655"/>
      <c r="JLQ26" s="1655"/>
      <c r="JLR26" s="1655"/>
      <c r="JLS26" s="1655"/>
      <c r="JLT26" s="1655"/>
      <c r="JLU26" s="1655"/>
      <c r="JLV26" s="1655"/>
      <c r="JLW26" s="1655"/>
      <c r="JLX26" s="1655"/>
      <c r="JLY26" s="1655"/>
      <c r="JLZ26" s="1655"/>
      <c r="JMA26" s="1655"/>
      <c r="JMB26" s="1655"/>
      <c r="JMC26" s="1655"/>
      <c r="JMD26" s="1655"/>
      <c r="JME26" s="1655"/>
      <c r="JMF26" s="1655"/>
      <c r="JMG26" s="1655"/>
      <c r="JMH26" s="1655"/>
      <c r="JMI26" s="1655"/>
      <c r="JMJ26" s="1655"/>
      <c r="JMK26" s="1655"/>
      <c r="JML26" s="1655"/>
      <c r="JMM26" s="1655"/>
      <c r="JMN26" s="1655"/>
      <c r="JMO26" s="1655"/>
      <c r="JMP26" s="1655"/>
      <c r="JMQ26" s="1655"/>
      <c r="JMR26" s="1655"/>
      <c r="JMS26" s="1655"/>
      <c r="JMT26" s="1655"/>
      <c r="JMU26" s="1655"/>
      <c r="JMV26" s="1655"/>
      <c r="JMW26" s="1655"/>
      <c r="JMX26" s="1655"/>
      <c r="JMY26" s="1655"/>
      <c r="JMZ26" s="1655"/>
      <c r="JNA26" s="1655"/>
      <c r="JNB26" s="1655"/>
      <c r="JNC26" s="1655"/>
      <c r="JND26" s="1655"/>
      <c r="JNE26" s="1655"/>
      <c r="JNF26" s="1655"/>
      <c r="JNG26" s="1655"/>
      <c r="JNH26" s="1655"/>
      <c r="JNI26" s="1655"/>
      <c r="JNJ26" s="1655"/>
      <c r="JNK26" s="1655"/>
      <c r="JNL26" s="1655"/>
      <c r="JNM26" s="1655"/>
      <c r="JNN26" s="1655"/>
      <c r="JNO26" s="1655"/>
      <c r="JNP26" s="1655"/>
      <c r="JNQ26" s="1655"/>
      <c r="JNR26" s="1655"/>
      <c r="JNS26" s="1655"/>
      <c r="JNT26" s="1655"/>
      <c r="JNU26" s="1655"/>
      <c r="JNV26" s="1655"/>
      <c r="JNW26" s="1655"/>
      <c r="JNX26" s="1655"/>
      <c r="JNY26" s="1655"/>
      <c r="JNZ26" s="1655"/>
      <c r="JOA26" s="1655"/>
      <c r="JOB26" s="1655"/>
      <c r="JOC26" s="1655"/>
      <c r="JOD26" s="1655"/>
      <c r="JOE26" s="1655"/>
      <c r="JOF26" s="1655"/>
      <c r="JOG26" s="1655"/>
      <c r="JOH26" s="1655"/>
      <c r="JOI26" s="1655"/>
      <c r="JOJ26" s="1655"/>
      <c r="JOK26" s="1655"/>
      <c r="JOL26" s="1655"/>
      <c r="JOM26" s="1655"/>
      <c r="JON26" s="1655"/>
      <c r="JOO26" s="1655"/>
      <c r="JOP26" s="1655"/>
      <c r="JOQ26" s="1655"/>
      <c r="JOR26" s="1655"/>
      <c r="JOS26" s="1655"/>
      <c r="JOT26" s="1655"/>
      <c r="JOU26" s="1655"/>
      <c r="JOV26" s="1655"/>
      <c r="JOW26" s="1655"/>
      <c r="JOX26" s="1655"/>
      <c r="JOY26" s="1655"/>
      <c r="JOZ26" s="1655"/>
      <c r="JPA26" s="1655"/>
      <c r="JPB26" s="1655"/>
      <c r="JPC26" s="1655"/>
      <c r="JPD26" s="1655"/>
      <c r="JPE26" s="1655"/>
      <c r="JPF26" s="1655"/>
      <c r="JPG26" s="1655"/>
      <c r="JPH26" s="1655"/>
      <c r="JPI26" s="1655"/>
      <c r="JPJ26" s="1655"/>
      <c r="JPK26" s="1655"/>
      <c r="JPL26" s="1655"/>
      <c r="JPM26" s="1655"/>
      <c r="JPN26" s="1655"/>
      <c r="JPO26" s="1655"/>
      <c r="JPP26" s="1655"/>
      <c r="JPQ26" s="1655"/>
      <c r="JPR26" s="1655"/>
      <c r="JPS26" s="1655"/>
      <c r="JPT26" s="1655"/>
      <c r="JPU26" s="1655"/>
      <c r="JPV26" s="1655"/>
      <c r="JPW26" s="1655"/>
      <c r="JPX26" s="1655"/>
      <c r="JPY26" s="1655"/>
      <c r="JPZ26" s="1655"/>
      <c r="JQA26" s="1655"/>
      <c r="JQB26" s="1655"/>
      <c r="JQC26" s="1655"/>
      <c r="JQD26" s="1655"/>
      <c r="JQE26" s="1655"/>
      <c r="JQF26" s="1655"/>
      <c r="JQG26" s="1655"/>
      <c r="JQH26" s="1655"/>
      <c r="JQI26" s="1655"/>
      <c r="JQJ26" s="1655"/>
      <c r="JQK26" s="1655"/>
      <c r="JQL26" s="1655"/>
      <c r="JQM26" s="1655"/>
      <c r="JQN26" s="1655"/>
      <c r="JQO26" s="1655"/>
      <c r="JQP26" s="1655"/>
      <c r="JQQ26" s="1655"/>
      <c r="JQR26" s="1655"/>
      <c r="JQS26" s="1655"/>
      <c r="JQT26" s="1655"/>
      <c r="JQU26" s="1655"/>
      <c r="JQV26" s="1655"/>
      <c r="JQW26" s="1655"/>
      <c r="JQX26" s="1655"/>
      <c r="JQY26" s="1655"/>
      <c r="JQZ26" s="1655"/>
      <c r="JRA26" s="1655"/>
      <c r="JRB26" s="1655"/>
      <c r="JRC26" s="1655"/>
      <c r="JRD26" s="1655"/>
      <c r="JRE26" s="1655"/>
      <c r="JRF26" s="1655"/>
      <c r="JRG26" s="1655"/>
      <c r="JRH26" s="1655"/>
      <c r="JRI26" s="1655"/>
      <c r="JRJ26" s="1655"/>
      <c r="JRK26" s="1655"/>
      <c r="JRL26" s="1655"/>
      <c r="JRM26" s="1655"/>
      <c r="JRN26" s="1655"/>
      <c r="JRO26" s="1655"/>
      <c r="JRP26" s="1655"/>
      <c r="JRQ26" s="1655"/>
      <c r="JRR26" s="1655"/>
      <c r="JRS26" s="1655"/>
      <c r="JRT26" s="1655"/>
      <c r="JRU26" s="1655"/>
      <c r="JRV26" s="1655"/>
      <c r="JRW26" s="1655"/>
      <c r="JRX26" s="1655"/>
      <c r="JRY26" s="1655"/>
      <c r="JRZ26" s="1655"/>
      <c r="JSA26" s="1655"/>
      <c r="JSB26" s="1655"/>
      <c r="JSC26" s="1655"/>
      <c r="JSD26" s="1655"/>
      <c r="JSE26" s="1655"/>
      <c r="JSF26" s="1655"/>
      <c r="JSG26" s="1655"/>
      <c r="JSH26" s="1655"/>
      <c r="JSI26" s="1655"/>
      <c r="JSJ26" s="1655"/>
      <c r="JSK26" s="1655"/>
      <c r="JSL26" s="1655"/>
      <c r="JSM26" s="1655"/>
      <c r="JSN26" s="1655"/>
      <c r="JSO26" s="1655"/>
      <c r="JSP26" s="1655"/>
      <c r="JSQ26" s="1655"/>
      <c r="JSR26" s="1655"/>
      <c r="JSS26" s="1655"/>
      <c r="JST26" s="1655"/>
      <c r="JSU26" s="1655"/>
      <c r="JSV26" s="1655"/>
      <c r="JSW26" s="1655"/>
      <c r="JSX26" s="1655"/>
      <c r="JSY26" s="1655"/>
      <c r="JSZ26" s="1655"/>
      <c r="JTA26" s="1655"/>
      <c r="JTB26" s="1655"/>
      <c r="JTC26" s="1655"/>
      <c r="JTD26" s="1655"/>
      <c r="JTE26" s="1655"/>
      <c r="JTF26" s="1655"/>
      <c r="JTG26" s="1655"/>
      <c r="JTH26" s="1655"/>
      <c r="JTI26" s="1655"/>
      <c r="JTJ26" s="1655"/>
      <c r="JTK26" s="1655"/>
      <c r="JTL26" s="1655"/>
      <c r="JTM26" s="1655"/>
      <c r="JTN26" s="1655"/>
      <c r="JTO26" s="1655"/>
      <c r="JTP26" s="1655"/>
      <c r="JTQ26" s="1655"/>
      <c r="JTR26" s="1655"/>
      <c r="JTS26" s="1655"/>
      <c r="JTT26" s="1655"/>
      <c r="JTU26" s="1655"/>
      <c r="JTV26" s="1655"/>
      <c r="JTW26" s="1655"/>
      <c r="JTX26" s="1655"/>
      <c r="JTY26" s="1655"/>
      <c r="JTZ26" s="1655"/>
      <c r="JUA26" s="1655"/>
      <c r="JUB26" s="1655"/>
      <c r="JUC26" s="1655"/>
      <c r="JUD26" s="1655"/>
      <c r="JUE26" s="1655"/>
      <c r="JUF26" s="1655"/>
      <c r="JUG26" s="1655"/>
      <c r="JUH26" s="1655"/>
      <c r="JUI26" s="1655"/>
      <c r="JUJ26" s="1655"/>
      <c r="JUK26" s="1655"/>
      <c r="JUL26" s="1655"/>
      <c r="JUM26" s="1655"/>
      <c r="JUN26" s="1655"/>
      <c r="JUO26" s="1655"/>
      <c r="JUP26" s="1655"/>
      <c r="JUQ26" s="1655"/>
      <c r="JUR26" s="1655"/>
      <c r="JUS26" s="1655"/>
      <c r="JUT26" s="1655"/>
      <c r="JUU26" s="1655"/>
      <c r="JUV26" s="1655"/>
      <c r="JUW26" s="1655"/>
      <c r="JUX26" s="1655"/>
      <c r="JUY26" s="1655"/>
      <c r="JUZ26" s="1655"/>
      <c r="JVA26" s="1655"/>
      <c r="JVB26" s="1655"/>
      <c r="JVC26" s="1655"/>
      <c r="JVD26" s="1655"/>
      <c r="JVE26" s="1655"/>
      <c r="JVF26" s="1655"/>
      <c r="JVG26" s="1655"/>
      <c r="JVH26" s="1655"/>
      <c r="JVI26" s="1655"/>
      <c r="JVJ26" s="1655"/>
      <c r="JVK26" s="1655"/>
      <c r="JVL26" s="1655"/>
      <c r="JVM26" s="1655"/>
      <c r="JVN26" s="1655"/>
      <c r="JVO26" s="1655"/>
      <c r="JVP26" s="1655"/>
      <c r="JVQ26" s="1655"/>
      <c r="JVR26" s="1655"/>
      <c r="JVS26" s="1655"/>
      <c r="JVT26" s="1655"/>
      <c r="JVU26" s="1655"/>
      <c r="JVV26" s="1655"/>
      <c r="JVW26" s="1655"/>
      <c r="JVX26" s="1655"/>
      <c r="JVY26" s="1655"/>
      <c r="JVZ26" s="1655"/>
      <c r="JWA26" s="1655"/>
      <c r="JWB26" s="1655"/>
      <c r="JWC26" s="1655"/>
      <c r="JWD26" s="1655"/>
      <c r="JWE26" s="1655"/>
      <c r="JWF26" s="1655"/>
      <c r="JWG26" s="1655"/>
      <c r="JWH26" s="1655"/>
      <c r="JWI26" s="1655"/>
      <c r="JWJ26" s="1655"/>
      <c r="JWK26" s="1655"/>
      <c r="JWL26" s="1655"/>
      <c r="JWM26" s="1655"/>
      <c r="JWN26" s="1655"/>
      <c r="JWO26" s="1655"/>
      <c r="JWP26" s="1655"/>
      <c r="JWQ26" s="1655"/>
      <c r="JWR26" s="1655"/>
      <c r="JWS26" s="1655"/>
      <c r="JWT26" s="1655"/>
      <c r="JWU26" s="1655"/>
      <c r="JWV26" s="1655"/>
      <c r="JWW26" s="1655"/>
      <c r="JWX26" s="1655"/>
      <c r="JWY26" s="1655"/>
      <c r="JWZ26" s="1655"/>
      <c r="JXA26" s="1655"/>
      <c r="JXB26" s="1655"/>
      <c r="JXC26" s="1655"/>
      <c r="JXD26" s="1655"/>
      <c r="JXE26" s="1655"/>
      <c r="JXF26" s="1655"/>
      <c r="JXG26" s="1655"/>
      <c r="JXH26" s="1655"/>
      <c r="JXI26" s="1655"/>
      <c r="JXJ26" s="1655"/>
      <c r="JXK26" s="1655"/>
      <c r="JXL26" s="1655"/>
      <c r="JXM26" s="1655"/>
      <c r="JXN26" s="1655"/>
      <c r="JXO26" s="1655"/>
      <c r="JXP26" s="1655"/>
      <c r="JXQ26" s="1655"/>
      <c r="JXR26" s="1655"/>
      <c r="JXS26" s="1655"/>
      <c r="JXT26" s="1655"/>
      <c r="JXU26" s="1655"/>
      <c r="JXV26" s="1655"/>
      <c r="JXW26" s="1655"/>
      <c r="JXX26" s="1655"/>
      <c r="JXY26" s="1655"/>
      <c r="JXZ26" s="1655"/>
      <c r="JYA26" s="1655"/>
      <c r="JYB26" s="1655"/>
      <c r="JYC26" s="1655"/>
      <c r="JYD26" s="1655"/>
      <c r="JYE26" s="1655"/>
      <c r="JYF26" s="1655"/>
      <c r="JYG26" s="1655"/>
      <c r="JYH26" s="1655"/>
      <c r="JYI26" s="1655"/>
      <c r="JYJ26" s="1655"/>
      <c r="JYK26" s="1655"/>
      <c r="JYL26" s="1655"/>
      <c r="JYM26" s="1655"/>
      <c r="JYN26" s="1655"/>
      <c r="JYO26" s="1655"/>
      <c r="JYP26" s="1655"/>
      <c r="JYQ26" s="1655"/>
      <c r="JYR26" s="1655"/>
      <c r="JYS26" s="1655"/>
      <c r="JYT26" s="1655"/>
      <c r="JYU26" s="1655"/>
      <c r="JYV26" s="1655"/>
      <c r="JYW26" s="1655"/>
      <c r="JYX26" s="1655"/>
      <c r="JYY26" s="1655"/>
      <c r="JYZ26" s="1655"/>
      <c r="JZA26" s="1655"/>
      <c r="JZB26" s="1655"/>
      <c r="JZC26" s="1655"/>
      <c r="JZD26" s="1655"/>
      <c r="JZE26" s="1655"/>
      <c r="JZF26" s="1655"/>
      <c r="JZG26" s="1655"/>
      <c r="JZH26" s="1655"/>
      <c r="JZI26" s="1655"/>
      <c r="JZJ26" s="1655"/>
      <c r="JZK26" s="1655"/>
      <c r="JZL26" s="1655"/>
      <c r="JZM26" s="1655"/>
      <c r="JZN26" s="1655"/>
      <c r="JZO26" s="1655"/>
      <c r="JZP26" s="1655"/>
      <c r="JZQ26" s="1655"/>
      <c r="JZR26" s="1655"/>
      <c r="JZS26" s="1655"/>
      <c r="JZT26" s="1655"/>
      <c r="JZU26" s="1655"/>
      <c r="JZV26" s="1655"/>
      <c r="JZW26" s="1655"/>
      <c r="JZX26" s="1655"/>
      <c r="JZY26" s="1655"/>
      <c r="JZZ26" s="1655"/>
      <c r="KAA26" s="1655"/>
      <c r="KAB26" s="1655"/>
      <c r="KAC26" s="1655"/>
      <c r="KAD26" s="1655"/>
      <c r="KAE26" s="1655"/>
      <c r="KAF26" s="1655"/>
      <c r="KAG26" s="1655"/>
      <c r="KAH26" s="1655"/>
      <c r="KAI26" s="1655"/>
      <c r="KAJ26" s="1655"/>
      <c r="KAK26" s="1655"/>
      <c r="KAL26" s="1655"/>
      <c r="KAM26" s="1655"/>
      <c r="KAN26" s="1655"/>
      <c r="KAO26" s="1655"/>
      <c r="KAP26" s="1655"/>
      <c r="KAQ26" s="1655"/>
      <c r="KAR26" s="1655"/>
      <c r="KAS26" s="1655"/>
      <c r="KAT26" s="1655"/>
      <c r="KAU26" s="1655"/>
      <c r="KAV26" s="1655"/>
      <c r="KAW26" s="1655"/>
      <c r="KAX26" s="1655"/>
      <c r="KAY26" s="1655"/>
      <c r="KAZ26" s="1655"/>
      <c r="KBA26" s="1655"/>
      <c r="KBB26" s="1655"/>
      <c r="KBC26" s="1655"/>
      <c r="KBD26" s="1655"/>
      <c r="KBE26" s="1655"/>
      <c r="KBF26" s="1655"/>
      <c r="KBG26" s="1655"/>
      <c r="KBH26" s="1655"/>
      <c r="KBI26" s="1655"/>
      <c r="KBJ26" s="1655"/>
      <c r="KBK26" s="1655"/>
      <c r="KBL26" s="1655"/>
      <c r="KBM26" s="1655"/>
      <c r="KBN26" s="1655"/>
      <c r="KBO26" s="1655"/>
      <c r="KBP26" s="1655"/>
      <c r="KBQ26" s="1655"/>
      <c r="KBR26" s="1655"/>
      <c r="KBS26" s="1655"/>
      <c r="KBT26" s="1655"/>
      <c r="KBU26" s="1655"/>
      <c r="KBV26" s="1655"/>
      <c r="KBW26" s="1655"/>
      <c r="KBX26" s="1655"/>
      <c r="KBY26" s="1655"/>
      <c r="KBZ26" s="1655"/>
      <c r="KCA26" s="1655"/>
      <c r="KCB26" s="1655"/>
      <c r="KCC26" s="1655"/>
      <c r="KCD26" s="1655"/>
      <c r="KCE26" s="1655"/>
      <c r="KCF26" s="1655"/>
      <c r="KCG26" s="1655"/>
      <c r="KCH26" s="1655"/>
      <c r="KCI26" s="1655"/>
      <c r="KCJ26" s="1655"/>
      <c r="KCK26" s="1655"/>
      <c r="KCL26" s="1655"/>
      <c r="KCM26" s="1655"/>
      <c r="KCN26" s="1655"/>
      <c r="KCO26" s="1655"/>
      <c r="KCP26" s="1655"/>
      <c r="KCQ26" s="1655"/>
      <c r="KCR26" s="1655"/>
      <c r="KCS26" s="1655"/>
      <c r="KCT26" s="1655"/>
      <c r="KCU26" s="1655"/>
      <c r="KCV26" s="1655"/>
      <c r="KCW26" s="1655"/>
      <c r="KCX26" s="1655"/>
      <c r="KCY26" s="1655"/>
      <c r="KCZ26" s="1655"/>
      <c r="KDA26" s="1655"/>
      <c r="KDB26" s="1655"/>
      <c r="KDC26" s="1655"/>
      <c r="KDD26" s="1655"/>
      <c r="KDE26" s="1655"/>
      <c r="KDF26" s="1655"/>
      <c r="KDG26" s="1655"/>
      <c r="KDH26" s="1655"/>
      <c r="KDI26" s="1655"/>
      <c r="KDJ26" s="1655"/>
      <c r="KDK26" s="1655"/>
      <c r="KDL26" s="1655"/>
      <c r="KDM26" s="1655"/>
      <c r="KDN26" s="1655"/>
      <c r="KDO26" s="1655"/>
      <c r="KDP26" s="1655"/>
      <c r="KDQ26" s="1655"/>
      <c r="KDR26" s="1655"/>
      <c r="KDS26" s="1655"/>
      <c r="KDT26" s="1655"/>
      <c r="KDU26" s="1655"/>
      <c r="KDV26" s="1655"/>
      <c r="KDW26" s="1655"/>
      <c r="KDX26" s="1655"/>
      <c r="KDY26" s="1655"/>
      <c r="KDZ26" s="1655"/>
      <c r="KEA26" s="1655"/>
      <c r="KEB26" s="1655"/>
      <c r="KEC26" s="1655"/>
      <c r="KED26" s="1655"/>
      <c r="KEE26" s="1655"/>
      <c r="KEF26" s="1655"/>
      <c r="KEG26" s="1655"/>
      <c r="KEH26" s="1655"/>
      <c r="KEI26" s="1655"/>
      <c r="KEJ26" s="1655"/>
      <c r="KEK26" s="1655"/>
      <c r="KEL26" s="1655"/>
      <c r="KEM26" s="1655"/>
      <c r="KEN26" s="1655"/>
      <c r="KEO26" s="1655"/>
      <c r="KEP26" s="1655"/>
      <c r="KEQ26" s="1655"/>
      <c r="KER26" s="1655"/>
      <c r="KES26" s="1655"/>
      <c r="KET26" s="1655"/>
      <c r="KEU26" s="1655"/>
      <c r="KEV26" s="1655"/>
      <c r="KEW26" s="1655"/>
      <c r="KEX26" s="1655"/>
      <c r="KEY26" s="1655"/>
      <c r="KEZ26" s="1655"/>
      <c r="KFA26" s="1655"/>
      <c r="KFB26" s="1655"/>
      <c r="KFC26" s="1655"/>
      <c r="KFD26" s="1655"/>
      <c r="KFE26" s="1655"/>
      <c r="KFF26" s="1655"/>
      <c r="KFG26" s="1655"/>
      <c r="KFH26" s="1655"/>
      <c r="KFI26" s="1655"/>
      <c r="KFJ26" s="1655"/>
      <c r="KFK26" s="1655"/>
      <c r="KFL26" s="1655"/>
      <c r="KFM26" s="1655"/>
      <c r="KFN26" s="1655"/>
      <c r="KFO26" s="1655"/>
      <c r="KFP26" s="1655"/>
      <c r="KFQ26" s="1655"/>
      <c r="KFR26" s="1655"/>
      <c r="KFS26" s="1655"/>
      <c r="KFT26" s="1655"/>
      <c r="KFU26" s="1655"/>
      <c r="KFV26" s="1655"/>
      <c r="KFW26" s="1655"/>
      <c r="KFX26" s="1655"/>
      <c r="KFY26" s="1655"/>
      <c r="KFZ26" s="1655"/>
      <c r="KGA26" s="1655"/>
      <c r="KGB26" s="1655"/>
      <c r="KGC26" s="1655"/>
      <c r="KGD26" s="1655"/>
      <c r="KGE26" s="1655"/>
      <c r="KGF26" s="1655"/>
      <c r="KGG26" s="1655"/>
      <c r="KGH26" s="1655"/>
      <c r="KGI26" s="1655"/>
      <c r="KGJ26" s="1655"/>
      <c r="KGK26" s="1655"/>
      <c r="KGL26" s="1655"/>
      <c r="KGM26" s="1655"/>
      <c r="KGN26" s="1655"/>
      <c r="KGO26" s="1655"/>
      <c r="KGP26" s="1655"/>
      <c r="KGQ26" s="1655"/>
      <c r="KGR26" s="1655"/>
      <c r="KGS26" s="1655"/>
      <c r="KGT26" s="1655"/>
      <c r="KGU26" s="1655"/>
      <c r="KGV26" s="1655"/>
      <c r="KGW26" s="1655"/>
      <c r="KGX26" s="1655"/>
      <c r="KGY26" s="1655"/>
      <c r="KGZ26" s="1655"/>
      <c r="KHA26" s="1655"/>
      <c r="KHB26" s="1655"/>
      <c r="KHC26" s="1655"/>
      <c r="KHD26" s="1655"/>
      <c r="KHE26" s="1655"/>
      <c r="KHF26" s="1655"/>
      <c r="KHG26" s="1655"/>
      <c r="KHH26" s="1655"/>
      <c r="KHI26" s="1655"/>
      <c r="KHJ26" s="1655"/>
      <c r="KHK26" s="1655"/>
      <c r="KHL26" s="1655"/>
      <c r="KHM26" s="1655"/>
      <c r="KHN26" s="1655"/>
      <c r="KHO26" s="1655"/>
      <c r="KHP26" s="1655"/>
      <c r="KHQ26" s="1655"/>
      <c r="KHR26" s="1655"/>
      <c r="KHS26" s="1655"/>
      <c r="KHT26" s="1655"/>
      <c r="KHU26" s="1655"/>
      <c r="KHV26" s="1655"/>
      <c r="KHW26" s="1655"/>
      <c r="KHX26" s="1655"/>
      <c r="KHY26" s="1655"/>
      <c r="KHZ26" s="1655"/>
      <c r="KIA26" s="1655"/>
      <c r="KIB26" s="1655"/>
      <c r="KIC26" s="1655"/>
      <c r="KID26" s="1655"/>
      <c r="KIE26" s="1655"/>
      <c r="KIF26" s="1655"/>
      <c r="KIG26" s="1655"/>
      <c r="KIH26" s="1655"/>
      <c r="KII26" s="1655"/>
      <c r="KIJ26" s="1655"/>
      <c r="KIK26" s="1655"/>
      <c r="KIL26" s="1655"/>
      <c r="KIM26" s="1655"/>
      <c r="KIN26" s="1655"/>
      <c r="KIO26" s="1655"/>
      <c r="KIP26" s="1655"/>
      <c r="KIQ26" s="1655"/>
      <c r="KIR26" s="1655"/>
      <c r="KIS26" s="1655"/>
      <c r="KIT26" s="1655"/>
      <c r="KIU26" s="1655"/>
      <c r="KIV26" s="1655"/>
      <c r="KIW26" s="1655"/>
      <c r="KIX26" s="1655"/>
      <c r="KIY26" s="1655"/>
      <c r="KIZ26" s="1655"/>
      <c r="KJA26" s="1655"/>
      <c r="KJB26" s="1655"/>
      <c r="KJC26" s="1655"/>
      <c r="KJD26" s="1655"/>
      <c r="KJE26" s="1655"/>
      <c r="KJF26" s="1655"/>
      <c r="KJG26" s="1655"/>
      <c r="KJH26" s="1655"/>
      <c r="KJI26" s="1655"/>
      <c r="KJJ26" s="1655"/>
      <c r="KJK26" s="1655"/>
      <c r="KJL26" s="1655"/>
      <c r="KJM26" s="1655"/>
      <c r="KJN26" s="1655"/>
      <c r="KJO26" s="1655"/>
      <c r="KJP26" s="1655"/>
      <c r="KJQ26" s="1655"/>
      <c r="KJR26" s="1655"/>
      <c r="KJS26" s="1655"/>
      <c r="KJT26" s="1655"/>
      <c r="KJU26" s="1655"/>
      <c r="KJV26" s="1655"/>
      <c r="KJW26" s="1655"/>
      <c r="KJX26" s="1655"/>
      <c r="KJY26" s="1655"/>
      <c r="KJZ26" s="1655"/>
      <c r="KKA26" s="1655"/>
      <c r="KKB26" s="1655"/>
      <c r="KKC26" s="1655"/>
      <c r="KKD26" s="1655"/>
      <c r="KKE26" s="1655"/>
      <c r="KKF26" s="1655"/>
      <c r="KKG26" s="1655"/>
      <c r="KKH26" s="1655"/>
      <c r="KKI26" s="1655"/>
      <c r="KKJ26" s="1655"/>
      <c r="KKK26" s="1655"/>
      <c r="KKL26" s="1655"/>
      <c r="KKM26" s="1655"/>
      <c r="KKN26" s="1655"/>
      <c r="KKO26" s="1655"/>
      <c r="KKP26" s="1655"/>
      <c r="KKQ26" s="1655"/>
      <c r="KKR26" s="1655"/>
      <c r="KKS26" s="1655"/>
      <c r="KKT26" s="1655"/>
      <c r="KKU26" s="1655"/>
      <c r="KKV26" s="1655"/>
      <c r="KKW26" s="1655"/>
      <c r="KKX26" s="1655"/>
      <c r="KKY26" s="1655"/>
      <c r="KKZ26" s="1655"/>
      <c r="KLA26" s="1655"/>
      <c r="KLB26" s="1655"/>
      <c r="KLC26" s="1655"/>
      <c r="KLD26" s="1655"/>
      <c r="KLE26" s="1655"/>
      <c r="KLF26" s="1655"/>
      <c r="KLG26" s="1655"/>
      <c r="KLH26" s="1655"/>
      <c r="KLI26" s="1655"/>
      <c r="KLJ26" s="1655"/>
      <c r="KLK26" s="1655"/>
      <c r="KLL26" s="1655"/>
      <c r="KLM26" s="1655"/>
      <c r="KLN26" s="1655"/>
      <c r="KLO26" s="1655"/>
      <c r="KLP26" s="1655"/>
      <c r="KLQ26" s="1655"/>
      <c r="KLR26" s="1655"/>
      <c r="KLS26" s="1655"/>
      <c r="KLT26" s="1655"/>
      <c r="KLU26" s="1655"/>
      <c r="KLV26" s="1655"/>
      <c r="KLW26" s="1655"/>
      <c r="KLX26" s="1655"/>
      <c r="KLY26" s="1655"/>
      <c r="KLZ26" s="1655"/>
      <c r="KMA26" s="1655"/>
      <c r="KMB26" s="1655"/>
      <c r="KMC26" s="1655"/>
      <c r="KMD26" s="1655"/>
      <c r="KME26" s="1655"/>
      <c r="KMF26" s="1655"/>
      <c r="KMG26" s="1655"/>
      <c r="KMH26" s="1655"/>
      <c r="KMI26" s="1655"/>
      <c r="KMJ26" s="1655"/>
      <c r="KMK26" s="1655"/>
      <c r="KML26" s="1655"/>
      <c r="KMM26" s="1655"/>
      <c r="KMN26" s="1655"/>
      <c r="KMO26" s="1655"/>
      <c r="KMP26" s="1655"/>
      <c r="KMQ26" s="1655"/>
      <c r="KMR26" s="1655"/>
      <c r="KMS26" s="1655"/>
      <c r="KMT26" s="1655"/>
      <c r="KMU26" s="1655"/>
      <c r="KMV26" s="1655"/>
      <c r="KMW26" s="1655"/>
      <c r="KMX26" s="1655"/>
      <c r="KMY26" s="1655"/>
      <c r="KMZ26" s="1655"/>
      <c r="KNA26" s="1655"/>
      <c r="KNB26" s="1655"/>
      <c r="KNC26" s="1655"/>
      <c r="KND26" s="1655"/>
      <c r="KNE26" s="1655"/>
      <c r="KNF26" s="1655"/>
      <c r="KNG26" s="1655"/>
      <c r="KNH26" s="1655"/>
      <c r="KNI26" s="1655"/>
      <c r="KNJ26" s="1655"/>
      <c r="KNK26" s="1655"/>
      <c r="KNL26" s="1655"/>
      <c r="KNM26" s="1655"/>
      <c r="KNN26" s="1655"/>
      <c r="KNO26" s="1655"/>
      <c r="KNP26" s="1655"/>
      <c r="KNQ26" s="1655"/>
      <c r="KNR26" s="1655"/>
      <c r="KNS26" s="1655"/>
      <c r="KNT26" s="1655"/>
      <c r="KNU26" s="1655"/>
      <c r="KNV26" s="1655"/>
      <c r="KNW26" s="1655"/>
      <c r="KNX26" s="1655"/>
      <c r="KNY26" s="1655"/>
      <c r="KNZ26" s="1655"/>
      <c r="KOA26" s="1655"/>
      <c r="KOB26" s="1655"/>
      <c r="KOC26" s="1655"/>
      <c r="KOD26" s="1655"/>
      <c r="KOE26" s="1655"/>
      <c r="KOF26" s="1655"/>
      <c r="KOG26" s="1655"/>
      <c r="KOH26" s="1655"/>
      <c r="KOI26" s="1655"/>
      <c r="KOJ26" s="1655"/>
      <c r="KOK26" s="1655"/>
      <c r="KOL26" s="1655"/>
      <c r="KOM26" s="1655"/>
      <c r="KON26" s="1655"/>
      <c r="KOO26" s="1655"/>
      <c r="KOP26" s="1655"/>
      <c r="KOQ26" s="1655"/>
      <c r="KOR26" s="1655"/>
      <c r="KOS26" s="1655"/>
      <c r="KOT26" s="1655"/>
      <c r="KOU26" s="1655"/>
      <c r="KOV26" s="1655"/>
      <c r="KOW26" s="1655"/>
      <c r="KOX26" s="1655"/>
      <c r="KOY26" s="1655"/>
      <c r="KOZ26" s="1655"/>
      <c r="KPA26" s="1655"/>
      <c r="KPB26" s="1655"/>
      <c r="KPC26" s="1655"/>
      <c r="KPD26" s="1655"/>
      <c r="KPE26" s="1655"/>
      <c r="KPF26" s="1655"/>
      <c r="KPG26" s="1655"/>
      <c r="KPH26" s="1655"/>
      <c r="KPI26" s="1655"/>
      <c r="KPJ26" s="1655"/>
      <c r="KPK26" s="1655"/>
      <c r="KPL26" s="1655"/>
      <c r="KPM26" s="1655"/>
      <c r="KPN26" s="1655"/>
      <c r="KPO26" s="1655"/>
      <c r="KPP26" s="1655"/>
      <c r="KPQ26" s="1655"/>
      <c r="KPR26" s="1655"/>
      <c r="KPS26" s="1655"/>
      <c r="KPT26" s="1655"/>
      <c r="KPU26" s="1655"/>
      <c r="KPV26" s="1655"/>
      <c r="KPW26" s="1655"/>
      <c r="KPX26" s="1655"/>
      <c r="KPY26" s="1655"/>
      <c r="KPZ26" s="1655"/>
      <c r="KQA26" s="1655"/>
      <c r="KQB26" s="1655"/>
      <c r="KQC26" s="1655"/>
      <c r="KQD26" s="1655"/>
      <c r="KQE26" s="1655"/>
      <c r="KQF26" s="1655"/>
      <c r="KQG26" s="1655"/>
      <c r="KQH26" s="1655"/>
      <c r="KQI26" s="1655"/>
      <c r="KQJ26" s="1655"/>
      <c r="KQK26" s="1655"/>
      <c r="KQL26" s="1655"/>
      <c r="KQM26" s="1655"/>
      <c r="KQN26" s="1655"/>
      <c r="KQO26" s="1655"/>
      <c r="KQP26" s="1655"/>
      <c r="KQQ26" s="1655"/>
      <c r="KQR26" s="1655"/>
      <c r="KQS26" s="1655"/>
      <c r="KQT26" s="1655"/>
      <c r="KQU26" s="1655"/>
      <c r="KQV26" s="1655"/>
      <c r="KQW26" s="1655"/>
      <c r="KQX26" s="1655"/>
      <c r="KQY26" s="1655"/>
      <c r="KQZ26" s="1655"/>
      <c r="KRA26" s="1655"/>
      <c r="KRB26" s="1655"/>
      <c r="KRC26" s="1655"/>
      <c r="KRD26" s="1655"/>
      <c r="KRE26" s="1655"/>
      <c r="KRF26" s="1655"/>
      <c r="KRG26" s="1655"/>
      <c r="KRH26" s="1655"/>
      <c r="KRI26" s="1655"/>
      <c r="KRJ26" s="1655"/>
      <c r="KRK26" s="1655"/>
      <c r="KRL26" s="1655"/>
      <c r="KRM26" s="1655"/>
      <c r="KRN26" s="1655"/>
      <c r="KRO26" s="1655"/>
      <c r="KRP26" s="1655"/>
      <c r="KRQ26" s="1655"/>
      <c r="KRR26" s="1655"/>
      <c r="KRS26" s="1655"/>
      <c r="KRT26" s="1655"/>
      <c r="KRU26" s="1655"/>
      <c r="KRV26" s="1655"/>
      <c r="KRW26" s="1655"/>
      <c r="KRX26" s="1655"/>
      <c r="KRY26" s="1655"/>
      <c r="KRZ26" s="1655"/>
      <c r="KSA26" s="1655"/>
      <c r="KSB26" s="1655"/>
      <c r="KSC26" s="1655"/>
      <c r="KSD26" s="1655"/>
      <c r="KSE26" s="1655"/>
      <c r="KSF26" s="1655"/>
      <c r="KSG26" s="1655"/>
      <c r="KSH26" s="1655"/>
      <c r="KSI26" s="1655"/>
      <c r="KSJ26" s="1655"/>
      <c r="KSK26" s="1655"/>
      <c r="KSL26" s="1655"/>
      <c r="KSM26" s="1655"/>
      <c r="KSN26" s="1655"/>
      <c r="KSO26" s="1655"/>
      <c r="KSP26" s="1655"/>
      <c r="KSQ26" s="1655"/>
      <c r="KSR26" s="1655"/>
      <c r="KSS26" s="1655"/>
      <c r="KST26" s="1655"/>
      <c r="KSU26" s="1655"/>
      <c r="KSV26" s="1655"/>
      <c r="KSW26" s="1655"/>
      <c r="KSX26" s="1655"/>
      <c r="KSY26" s="1655"/>
      <c r="KSZ26" s="1655"/>
      <c r="KTA26" s="1655"/>
      <c r="KTB26" s="1655"/>
      <c r="KTC26" s="1655"/>
      <c r="KTD26" s="1655"/>
      <c r="KTE26" s="1655"/>
      <c r="KTF26" s="1655"/>
      <c r="KTG26" s="1655"/>
      <c r="KTH26" s="1655"/>
      <c r="KTI26" s="1655"/>
      <c r="KTJ26" s="1655"/>
      <c r="KTK26" s="1655"/>
      <c r="KTL26" s="1655"/>
      <c r="KTM26" s="1655"/>
      <c r="KTN26" s="1655"/>
      <c r="KTO26" s="1655"/>
      <c r="KTP26" s="1655"/>
      <c r="KTQ26" s="1655"/>
      <c r="KTR26" s="1655"/>
      <c r="KTS26" s="1655"/>
      <c r="KTT26" s="1655"/>
      <c r="KTU26" s="1655"/>
      <c r="KTV26" s="1655"/>
      <c r="KTW26" s="1655"/>
      <c r="KTX26" s="1655"/>
      <c r="KTY26" s="1655"/>
      <c r="KTZ26" s="1655"/>
      <c r="KUA26" s="1655"/>
      <c r="KUB26" s="1655"/>
      <c r="KUC26" s="1655"/>
      <c r="KUD26" s="1655"/>
      <c r="KUE26" s="1655"/>
      <c r="KUF26" s="1655"/>
      <c r="KUG26" s="1655"/>
      <c r="KUH26" s="1655"/>
      <c r="KUI26" s="1655"/>
      <c r="KUJ26" s="1655"/>
      <c r="KUK26" s="1655"/>
      <c r="KUL26" s="1655"/>
      <c r="KUM26" s="1655"/>
      <c r="KUN26" s="1655"/>
      <c r="KUO26" s="1655"/>
      <c r="KUP26" s="1655"/>
      <c r="KUQ26" s="1655"/>
      <c r="KUR26" s="1655"/>
      <c r="KUS26" s="1655"/>
      <c r="KUT26" s="1655"/>
      <c r="KUU26" s="1655"/>
      <c r="KUV26" s="1655"/>
      <c r="KUW26" s="1655"/>
      <c r="KUX26" s="1655"/>
      <c r="KUY26" s="1655"/>
      <c r="KUZ26" s="1655"/>
      <c r="KVA26" s="1655"/>
      <c r="KVB26" s="1655"/>
      <c r="KVC26" s="1655"/>
      <c r="KVD26" s="1655"/>
      <c r="KVE26" s="1655"/>
      <c r="KVF26" s="1655"/>
      <c r="KVG26" s="1655"/>
      <c r="KVH26" s="1655"/>
      <c r="KVI26" s="1655"/>
      <c r="KVJ26" s="1655"/>
      <c r="KVK26" s="1655"/>
      <c r="KVL26" s="1655"/>
      <c r="KVM26" s="1655"/>
      <c r="KVN26" s="1655"/>
      <c r="KVO26" s="1655"/>
      <c r="KVP26" s="1655"/>
      <c r="KVQ26" s="1655"/>
      <c r="KVR26" s="1655"/>
      <c r="KVS26" s="1655"/>
      <c r="KVT26" s="1655"/>
      <c r="KVU26" s="1655"/>
      <c r="KVV26" s="1655"/>
      <c r="KVW26" s="1655"/>
      <c r="KVX26" s="1655"/>
      <c r="KVY26" s="1655"/>
      <c r="KVZ26" s="1655"/>
      <c r="KWA26" s="1655"/>
      <c r="KWB26" s="1655"/>
      <c r="KWC26" s="1655"/>
      <c r="KWD26" s="1655"/>
      <c r="KWE26" s="1655"/>
      <c r="KWF26" s="1655"/>
      <c r="KWG26" s="1655"/>
      <c r="KWH26" s="1655"/>
      <c r="KWI26" s="1655"/>
      <c r="KWJ26" s="1655"/>
      <c r="KWK26" s="1655"/>
      <c r="KWL26" s="1655"/>
      <c r="KWM26" s="1655"/>
      <c r="KWN26" s="1655"/>
      <c r="KWO26" s="1655"/>
      <c r="KWP26" s="1655"/>
      <c r="KWQ26" s="1655"/>
      <c r="KWR26" s="1655"/>
      <c r="KWS26" s="1655"/>
      <c r="KWT26" s="1655"/>
      <c r="KWU26" s="1655"/>
      <c r="KWV26" s="1655"/>
      <c r="KWW26" s="1655"/>
      <c r="KWX26" s="1655"/>
      <c r="KWY26" s="1655"/>
      <c r="KWZ26" s="1655"/>
      <c r="KXA26" s="1655"/>
      <c r="KXB26" s="1655"/>
      <c r="KXC26" s="1655"/>
      <c r="KXD26" s="1655"/>
      <c r="KXE26" s="1655"/>
      <c r="KXF26" s="1655"/>
      <c r="KXG26" s="1655"/>
      <c r="KXH26" s="1655"/>
      <c r="KXI26" s="1655"/>
      <c r="KXJ26" s="1655"/>
      <c r="KXK26" s="1655"/>
      <c r="KXL26" s="1655"/>
      <c r="KXM26" s="1655"/>
      <c r="KXN26" s="1655"/>
      <c r="KXO26" s="1655"/>
      <c r="KXP26" s="1655"/>
      <c r="KXQ26" s="1655"/>
      <c r="KXR26" s="1655"/>
      <c r="KXS26" s="1655"/>
      <c r="KXT26" s="1655"/>
      <c r="KXU26" s="1655"/>
      <c r="KXV26" s="1655"/>
      <c r="KXW26" s="1655"/>
      <c r="KXX26" s="1655"/>
      <c r="KXY26" s="1655"/>
      <c r="KXZ26" s="1655"/>
      <c r="KYA26" s="1655"/>
      <c r="KYB26" s="1655"/>
      <c r="KYC26" s="1655"/>
      <c r="KYD26" s="1655"/>
      <c r="KYE26" s="1655"/>
      <c r="KYF26" s="1655"/>
      <c r="KYG26" s="1655"/>
      <c r="KYH26" s="1655"/>
      <c r="KYI26" s="1655"/>
      <c r="KYJ26" s="1655"/>
      <c r="KYK26" s="1655"/>
      <c r="KYL26" s="1655"/>
      <c r="KYM26" s="1655"/>
      <c r="KYN26" s="1655"/>
      <c r="KYO26" s="1655"/>
      <c r="KYP26" s="1655"/>
      <c r="KYQ26" s="1655"/>
      <c r="KYR26" s="1655"/>
      <c r="KYS26" s="1655"/>
      <c r="KYT26" s="1655"/>
      <c r="KYU26" s="1655"/>
      <c r="KYV26" s="1655"/>
      <c r="KYW26" s="1655"/>
      <c r="KYX26" s="1655"/>
      <c r="KYY26" s="1655"/>
      <c r="KYZ26" s="1655"/>
      <c r="KZA26" s="1655"/>
      <c r="KZB26" s="1655"/>
      <c r="KZC26" s="1655"/>
      <c r="KZD26" s="1655"/>
      <c r="KZE26" s="1655"/>
      <c r="KZF26" s="1655"/>
      <c r="KZG26" s="1655"/>
      <c r="KZH26" s="1655"/>
      <c r="KZI26" s="1655"/>
      <c r="KZJ26" s="1655"/>
      <c r="KZK26" s="1655"/>
      <c r="KZL26" s="1655"/>
      <c r="KZM26" s="1655"/>
      <c r="KZN26" s="1655"/>
      <c r="KZO26" s="1655"/>
      <c r="KZP26" s="1655"/>
      <c r="KZQ26" s="1655"/>
      <c r="KZR26" s="1655"/>
      <c r="KZS26" s="1655"/>
      <c r="KZT26" s="1655"/>
      <c r="KZU26" s="1655"/>
      <c r="KZV26" s="1655"/>
      <c r="KZW26" s="1655"/>
      <c r="KZX26" s="1655"/>
      <c r="KZY26" s="1655"/>
      <c r="KZZ26" s="1655"/>
      <c r="LAA26" s="1655"/>
      <c r="LAB26" s="1655"/>
      <c r="LAC26" s="1655"/>
      <c r="LAD26" s="1655"/>
      <c r="LAE26" s="1655"/>
      <c r="LAF26" s="1655"/>
      <c r="LAG26" s="1655"/>
      <c r="LAH26" s="1655"/>
      <c r="LAI26" s="1655"/>
      <c r="LAJ26" s="1655"/>
      <c r="LAK26" s="1655"/>
      <c r="LAL26" s="1655"/>
      <c r="LAM26" s="1655"/>
      <c r="LAN26" s="1655"/>
      <c r="LAO26" s="1655"/>
      <c r="LAP26" s="1655"/>
      <c r="LAQ26" s="1655"/>
      <c r="LAR26" s="1655"/>
      <c r="LAS26" s="1655"/>
      <c r="LAT26" s="1655"/>
      <c r="LAU26" s="1655"/>
      <c r="LAV26" s="1655"/>
      <c r="LAW26" s="1655"/>
      <c r="LAX26" s="1655"/>
      <c r="LAY26" s="1655"/>
      <c r="LAZ26" s="1655"/>
      <c r="LBA26" s="1655"/>
      <c r="LBB26" s="1655"/>
      <c r="LBC26" s="1655"/>
      <c r="LBD26" s="1655"/>
      <c r="LBE26" s="1655"/>
      <c r="LBF26" s="1655"/>
      <c r="LBG26" s="1655"/>
      <c r="LBH26" s="1655"/>
      <c r="LBI26" s="1655"/>
      <c r="LBJ26" s="1655"/>
      <c r="LBK26" s="1655"/>
      <c r="LBL26" s="1655"/>
      <c r="LBM26" s="1655"/>
      <c r="LBN26" s="1655"/>
      <c r="LBO26" s="1655"/>
      <c r="LBP26" s="1655"/>
      <c r="LBQ26" s="1655"/>
      <c r="LBR26" s="1655"/>
      <c r="LBS26" s="1655"/>
      <c r="LBT26" s="1655"/>
      <c r="LBU26" s="1655"/>
      <c r="LBV26" s="1655"/>
      <c r="LBW26" s="1655"/>
      <c r="LBX26" s="1655"/>
      <c r="LBY26" s="1655"/>
      <c r="LBZ26" s="1655"/>
      <c r="LCA26" s="1655"/>
      <c r="LCB26" s="1655"/>
      <c r="LCC26" s="1655"/>
      <c r="LCD26" s="1655"/>
      <c r="LCE26" s="1655"/>
      <c r="LCF26" s="1655"/>
      <c r="LCG26" s="1655"/>
      <c r="LCH26" s="1655"/>
      <c r="LCI26" s="1655"/>
      <c r="LCJ26" s="1655"/>
      <c r="LCK26" s="1655"/>
      <c r="LCL26" s="1655"/>
      <c r="LCM26" s="1655"/>
      <c r="LCN26" s="1655"/>
      <c r="LCO26" s="1655"/>
      <c r="LCP26" s="1655"/>
      <c r="LCQ26" s="1655"/>
      <c r="LCR26" s="1655"/>
      <c r="LCS26" s="1655"/>
      <c r="LCT26" s="1655"/>
      <c r="LCU26" s="1655"/>
      <c r="LCV26" s="1655"/>
      <c r="LCW26" s="1655"/>
      <c r="LCX26" s="1655"/>
      <c r="LCY26" s="1655"/>
      <c r="LCZ26" s="1655"/>
      <c r="LDA26" s="1655"/>
      <c r="LDB26" s="1655"/>
      <c r="LDC26" s="1655"/>
      <c r="LDD26" s="1655"/>
      <c r="LDE26" s="1655"/>
      <c r="LDF26" s="1655"/>
      <c r="LDG26" s="1655"/>
      <c r="LDH26" s="1655"/>
      <c r="LDI26" s="1655"/>
      <c r="LDJ26" s="1655"/>
      <c r="LDK26" s="1655"/>
      <c r="LDL26" s="1655"/>
      <c r="LDM26" s="1655"/>
      <c r="LDN26" s="1655"/>
      <c r="LDO26" s="1655"/>
      <c r="LDP26" s="1655"/>
      <c r="LDQ26" s="1655"/>
      <c r="LDR26" s="1655"/>
      <c r="LDS26" s="1655"/>
      <c r="LDT26" s="1655"/>
      <c r="LDU26" s="1655"/>
      <c r="LDV26" s="1655"/>
      <c r="LDW26" s="1655"/>
      <c r="LDX26" s="1655"/>
      <c r="LDY26" s="1655"/>
      <c r="LDZ26" s="1655"/>
      <c r="LEA26" s="1655"/>
      <c r="LEB26" s="1655"/>
      <c r="LEC26" s="1655"/>
      <c r="LED26" s="1655"/>
      <c r="LEE26" s="1655"/>
      <c r="LEF26" s="1655"/>
      <c r="LEG26" s="1655"/>
      <c r="LEH26" s="1655"/>
      <c r="LEI26" s="1655"/>
      <c r="LEJ26" s="1655"/>
      <c r="LEK26" s="1655"/>
      <c r="LEL26" s="1655"/>
      <c r="LEM26" s="1655"/>
      <c r="LEN26" s="1655"/>
      <c r="LEO26" s="1655"/>
      <c r="LEP26" s="1655"/>
      <c r="LEQ26" s="1655"/>
      <c r="LER26" s="1655"/>
      <c r="LES26" s="1655"/>
      <c r="LET26" s="1655"/>
      <c r="LEU26" s="1655"/>
      <c r="LEV26" s="1655"/>
      <c r="LEW26" s="1655"/>
      <c r="LEX26" s="1655"/>
      <c r="LEY26" s="1655"/>
      <c r="LEZ26" s="1655"/>
      <c r="LFA26" s="1655"/>
      <c r="LFB26" s="1655"/>
      <c r="LFC26" s="1655"/>
      <c r="LFD26" s="1655"/>
      <c r="LFE26" s="1655"/>
      <c r="LFF26" s="1655"/>
      <c r="LFG26" s="1655"/>
      <c r="LFH26" s="1655"/>
      <c r="LFI26" s="1655"/>
      <c r="LFJ26" s="1655"/>
      <c r="LFK26" s="1655"/>
      <c r="LFL26" s="1655"/>
      <c r="LFM26" s="1655"/>
      <c r="LFN26" s="1655"/>
      <c r="LFO26" s="1655"/>
      <c r="LFP26" s="1655"/>
      <c r="LFQ26" s="1655"/>
      <c r="LFR26" s="1655"/>
      <c r="LFS26" s="1655"/>
      <c r="LFT26" s="1655"/>
      <c r="LFU26" s="1655"/>
      <c r="LFV26" s="1655"/>
      <c r="LFW26" s="1655"/>
      <c r="LFX26" s="1655"/>
      <c r="LFY26" s="1655"/>
      <c r="LFZ26" s="1655"/>
      <c r="LGA26" s="1655"/>
      <c r="LGB26" s="1655"/>
      <c r="LGC26" s="1655"/>
      <c r="LGD26" s="1655"/>
      <c r="LGE26" s="1655"/>
      <c r="LGF26" s="1655"/>
      <c r="LGG26" s="1655"/>
      <c r="LGH26" s="1655"/>
      <c r="LGI26" s="1655"/>
      <c r="LGJ26" s="1655"/>
      <c r="LGK26" s="1655"/>
      <c r="LGL26" s="1655"/>
      <c r="LGM26" s="1655"/>
      <c r="LGN26" s="1655"/>
      <c r="LGO26" s="1655"/>
      <c r="LGP26" s="1655"/>
      <c r="LGQ26" s="1655"/>
      <c r="LGR26" s="1655"/>
      <c r="LGS26" s="1655"/>
      <c r="LGT26" s="1655"/>
      <c r="LGU26" s="1655"/>
      <c r="LGV26" s="1655"/>
      <c r="LGW26" s="1655"/>
      <c r="LGX26" s="1655"/>
      <c r="LGY26" s="1655"/>
      <c r="LGZ26" s="1655"/>
      <c r="LHA26" s="1655"/>
      <c r="LHB26" s="1655"/>
      <c r="LHC26" s="1655"/>
      <c r="LHD26" s="1655"/>
      <c r="LHE26" s="1655"/>
      <c r="LHF26" s="1655"/>
      <c r="LHG26" s="1655"/>
      <c r="LHH26" s="1655"/>
      <c r="LHI26" s="1655"/>
      <c r="LHJ26" s="1655"/>
      <c r="LHK26" s="1655"/>
      <c r="LHL26" s="1655"/>
      <c r="LHM26" s="1655"/>
      <c r="LHN26" s="1655"/>
      <c r="LHO26" s="1655"/>
      <c r="LHP26" s="1655"/>
      <c r="LHQ26" s="1655"/>
      <c r="LHR26" s="1655"/>
      <c r="LHS26" s="1655"/>
      <c r="LHT26" s="1655"/>
      <c r="LHU26" s="1655"/>
      <c r="LHV26" s="1655"/>
      <c r="LHW26" s="1655"/>
      <c r="LHX26" s="1655"/>
      <c r="LHY26" s="1655"/>
      <c r="LHZ26" s="1655"/>
      <c r="LIA26" s="1655"/>
      <c r="LIB26" s="1655"/>
      <c r="LIC26" s="1655"/>
      <c r="LID26" s="1655"/>
      <c r="LIE26" s="1655"/>
      <c r="LIF26" s="1655"/>
      <c r="LIG26" s="1655"/>
      <c r="LIH26" s="1655"/>
      <c r="LII26" s="1655"/>
      <c r="LIJ26" s="1655"/>
      <c r="LIK26" s="1655"/>
      <c r="LIL26" s="1655"/>
      <c r="LIM26" s="1655"/>
      <c r="LIN26" s="1655"/>
      <c r="LIO26" s="1655"/>
      <c r="LIP26" s="1655"/>
      <c r="LIQ26" s="1655"/>
      <c r="LIR26" s="1655"/>
      <c r="LIS26" s="1655"/>
      <c r="LIT26" s="1655"/>
      <c r="LIU26" s="1655"/>
      <c r="LIV26" s="1655"/>
      <c r="LIW26" s="1655"/>
      <c r="LIX26" s="1655"/>
      <c r="LIY26" s="1655"/>
      <c r="LIZ26" s="1655"/>
      <c r="LJA26" s="1655"/>
      <c r="LJB26" s="1655"/>
      <c r="LJC26" s="1655"/>
      <c r="LJD26" s="1655"/>
      <c r="LJE26" s="1655"/>
      <c r="LJF26" s="1655"/>
      <c r="LJG26" s="1655"/>
      <c r="LJH26" s="1655"/>
      <c r="LJI26" s="1655"/>
      <c r="LJJ26" s="1655"/>
      <c r="LJK26" s="1655"/>
      <c r="LJL26" s="1655"/>
      <c r="LJM26" s="1655"/>
      <c r="LJN26" s="1655"/>
      <c r="LJO26" s="1655"/>
      <c r="LJP26" s="1655"/>
      <c r="LJQ26" s="1655"/>
      <c r="LJR26" s="1655"/>
      <c r="LJS26" s="1655"/>
      <c r="LJT26" s="1655"/>
      <c r="LJU26" s="1655"/>
      <c r="LJV26" s="1655"/>
      <c r="LJW26" s="1655"/>
      <c r="LJX26" s="1655"/>
      <c r="LJY26" s="1655"/>
      <c r="LJZ26" s="1655"/>
      <c r="LKA26" s="1655"/>
      <c r="LKB26" s="1655"/>
      <c r="LKC26" s="1655"/>
      <c r="LKD26" s="1655"/>
      <c r="LKE26" s="1655"/>
      <c r="LKF26" s="1655"/>
      <c r="LKG26" s="1655"/>
      <c r="LKH26" s="1655"/>
      <c r="LKI26" s="1655"/>
      <c r="LKJ26" s="1655"/>
      <c r="LKK26" s="1655"/>
      <c r="LKL26" s="1655"/>
      <c r="LKM26" s="1655"/>
      <c r="LKN26" s="1655"/>
      <c r="LKO26" s="1655"/>
      <c r="LKP26" s="1655"/>
      <c r="LKQ26" s="1655"/>
      <c r="LKR26" s="1655"/>
      <c r="LKS26" s="1655"/>
      <c r="LKT26" s="1655"/>
      <c r="LKU26" s="1655"/>
      <c r="LKV26" s="1655"/>
      <c r="LKW26" s="1655"/>
      <c r="LKX26" s="1655"/>
      <c r="LKY26" s="1655"/>
      <c r="LKZ26" s="1655"/>
      <c r="LLA26" s="1655"/>
      <c r="LLB26" s="1655"/>
      <c r="LLC26" s="1655"/>
      <c r="LLD26" s="1655"/>
      <c r="LLE26" s="1655"/>
      <c r="LLF26" s="1655"/>
      <c r="LLG26" s="1655"/>
      <c r="LLH26" s="1655"/>
      <c r="LLI26" s="1655"/>
      <c r="LLJ26" s="1655"/>
      <c r="LLK26" s="1655"/>
      <c r="LLL26" s="1655"/>
      <c r="LLM26" s="1655"/>
      <c r="LLN26" s="1655"/>
      <c r="LLO26" s="1655"/>
      <c r="LLP26" s="1655"/>
      <c r="LLQ26" s="1655"/>
      <c r="LLR26" s="1655"/>
      <c r="LLS26" s="1655"/>
      <c r="LLT26" s="1655"/>
      <c r="LLU26" s="1655"/>
      <c r="LLV26" s="1655"/>
      <c r="LLW26" s="1655"/>
      <c r="LLX26" s="1655"/>
      <c r="LLY26" s="1655"/>
      <c r="LLZ26" s="1655"/>
      <c r="LMA26" s="1655"/>
      <c r="LMB26" s="1655"/>
      <c r="LMC26" s="1655"/>
      <c r="LMD26" s="1655"/>
      <c r="LME26" s="1655"/>
      <c r="LMF26" s="1655"/>
      <c r="LMG26" s="1655"/>
      <c r="LMH26" s="1655"/>
      <c r="LMI26" s="1655"/>
      <c r="LMJ26" s="1655"/>
      <c r="LMK26" s="1655"/>
      <c r="LML26" s="1655"/>
      <c r="LMM26" s="1655"/>
      <c r="LMN26" s="1655"/>
      <c r="LMO26" s="1655"/>
      <c r="LMP26" s="1655"/>
      <c r="LMQ26" s="1655"/>
      <c r="LMR26" s="1655"/>
      <c r="LMS26" s="1655"/>
      <c r="LMT26" s="1655"/>
      <c r="LMU26" s="1655"/>
      <c r="LMV26" s="1655"/>
      <c r="LMW26" s="1655"/>
      <c r="LMX26" s="1655"/>
      <c r="LMY26" s="1655"/>
      <c r="LMZ26" s="1655"/>
      <c r="LNA26" s="1655"/>
      <c r="LNB26" s="1655"/>
      <c r="LNC26" s="1655"/>
      <c r="LND26" s="1655"/>
      <c r="LNE26" s="1655"/>
      <c r="LNF26" s="1655"/>
      <c r="LNG26" s="1655"/>
      <c r="LNH26" s="1655"/>
      <c r="LNI26" s="1655"/>
      <c r="LNJ26" s="1655"/>
      <c r="LNK26" s="1655"/>
      <c r="LNL26" s="1655"/>
      <c r="LNM26" s="1655"/>
      <c r="LNN26" s="1655"/>
      <c r="LNO26" s="1655"/>
      <c r="LNP26" s="1655"/>
      <c r="LNQ26" s="1655"/>
      <c r="LNR26" s="1655"/>
      <c r="LNS26" s="1655"/>
      <c r="LNT26" s="1655"/>
      <c r="LNU26" s="1655"/>
      <c r="LNV26" s="1655"/>
      <c r="LNW26" s="1655"/>
      <c r="LNX26" s="1655"/>
      <c r="LNY26" s="1655"/>
      <c r="LNZ26" s="1655"/>
      <c r="LOA26" s="1655"/>
      <c r="LOB26" s="1655"/>
      <c r="LOC26" s="1655"/>
      <c r="LOD26" s="1655"/>
      <c r="LOE26" s="1655"/>
      <c r="LOF26" s="1655"/>
      <c r="LOG26" s="1655"/>
      <c r="LOH26" s="1655"/>
      <c r="LOI26" s="1655"/>
      <c r="LOJ26" s="1655"/>
      <c r="LOK26" s="1655"/>
      <c r="LOL26" s="1655"/>
      <c r="LOM26" s="1655"/>
      <c r="LON26" s="1655"/>
      <c r="LOO26" s="1655"/>
      <c r="LOP26" s="1655"/>
      <c r="LOQ26" s="1655"/>
      <c r="LOR26" s="1655"/>
      <c r="LOS26" s="1655"/>
      <c r="LOT26" s="1655"/>
      <c r="LOU26" s="1655"/>
      <c r="LOV26" s="1655"/>
      <c r="LOW26" s="1655"/>
      <c r="LOX26" s="1655"/>
      <c r="LOY26" s="1655"/>
      <c r="LOZ26" s="1655"/>
      <c r="LPA26" s="1655"/>
      <c r="LPB26" s="1655"/>
      <c r="LPC26" s="1655"/>
      <c r="LPD26" s="1655"/>
      <c r="LPE26" s="1655"/>
      <c r="LPF26" s="1655"/>
      <c r="LPG26" s="1655"/>
      <c r="LPH26" s="1655"/>
      <c r="LPI26" s="1655"/>
      <c r="LPJ26" s="1655"/>
      <c r="LPK26" s="1655"/>
      <c r="LPL26" s="1655"/>
      <c r="LPM26" s="1655"/>
      <c r="LPN26" s="1655"/>
      <c r="LPO26" s="1655"/>
      <c r="LPP26" s="1655"/>
      <c r="LPQ26" s="1655"/>
      <c r="LPR26" s="1655"/>
      <c r="LPS26" s="1655"/>
      <c r="LPT26" s="1655"/>
      <c r="LPU26" s="1655"/>
      <c r="LPV26" s="1655"/>
      <c r="LPW26" s="1655"/>
      <c r="LPX26" s="1655"/>
      <c r="LPY26" s="1655"/>
      <c r="LPZ26" s="1655"/>
      <c r="LQA26" s="1655"/>
      <c r="LQB26" s="1655"/>
      <c r="LQC26" s="1655"/>
      <c r="LQD26" s="1655"/>
      <c r="LQE26" s="1655"/>
      <c r="LQF26" s="1655"/>
      <c r="LQG26" s="1655"/>
      <c r="LQH26" s="1655"/>
      <c r="LQI26" s="1655"/>
      <c r="LQJ26" s="1655"/>
      <c r="LQK26" s="1655"/>
      <c r="LQL26" s="1655"/>
      <c r="LQM26" s="1655"/>
      <c r="LQN26" s="1655"/>
      <c r="LQO26" s="1655"/>
      <c r="LQP26" s="1655"/>
      <c r="LQQ26" s="1655"/>
      <c r="LQR26" s="1655"/>
      <c r="LQS26" s="1655"/>
      <c r="LQT26" s="1655"/>
      <c r="LQU26" s="1655"/>
      <c r="LQV26" s="1655"/>
      <c r="LQW26" s="1655"/>
      <c r="LQX26" s="1655"/>
      <c r="LQY26" s="1655"/>
      <c r="LQZ26" s="1655"/>
      <c r="LRA26" s="1655"/>
      <c r="LRB26" s="1655"/>
      <c r="LRC26" s="1655"/>
      <c r="LRD26" s="1655"/>
      <c r="LRE26" s="1655"/>
      <c r="LRF26" s="1655"/>
      <c r="LRG26" s="1655"/>
      <c r="LRH26" s="1655"/>
      <c r="LRI26" s="1655"/>
      <c r="LRJ26" s="1655"/>
      <c r="LRK26" s="1655"/>
      <c r="LRL26" s="1655"/>
      <c r="LRM26" s="1655"/>
      <c r="LRN26" s="1655"/>
      <c r="LRO26" s="1655"/>
      <c r="LRP26" s="1655"/>
      <c r="LRQ26" s="1655"/>
      <c r="LRR26" s="1655"/>
      <c r="LRS26" s="1655"/>
      <c r="LRT26" s="1655"/>
      <c r="LRU26" s="1655"/>
      <c r="LRV26" s="1655"/>
      <c r="LRW26" s="1655"/>
      <c r="LRX26" s="1655"/>
      <c r="LRY26" s="1655"/>
      <c r="LRZ26" s="1655"/>
      <c r="LSA26" s="1655"/>
      <c r="LSB26" s="1655"/>
      <c r="LSC26" s="1655"/>
      <c r="LSD26" s="1655"/>
      <c r="LSE26" s="1655"/>
      <c r="LSF26" s="1655"/>
      <c r="LSG26" s="1655"/>
      <c r="LSH26" s="1655"/>
      <c r="LSI26" s="1655"/>
      <c r="LSJ26" s="1655"/>
      <c r="LSK26" s="1655"/>
      <c r="LSL26" s="1655"/>
      <c r="LSM26" s="1655"/>
      <c r="LSN26" s="1655"/>
      <c r="LSO26" s="1655"/>
      <c r="LSP26" s="1655"/>
      <c r="LSQ26" s="1655"/>
      <c r="LSR26" s="1655"/>
      <c r="LSS26" s="1655"/>
      <c r="LST26" s="1655"/>
      <c r="LSU26" s="1655"/>
      <c r="LSV26" s="1655"/>
      <c r="LSW26" s="1655"/>
      <c r="LSX26" s="1655"/>
      <c r="LSY26" s="1655"/>
      <c r="LSZ26" s="1655"/>
      <c r="LTA26" s="1655"/>
      <c r="LTB26" s="1655"/>
      <c r="LTC26" s="1655"/>
      <c r="LTD26" s="1655"/>
      <c r="LTE26" s="1655"/>
      <c r="LTF26" s="1655"/>
      <c r="LTG26" s="1655"/>
      <c r="LTH26" s="1655"/>
      <c r="LTI26" s="1655"/>
      <c r="LTJ26" s="1655"/>
      <c r="LTK26" s="1655"/>
      <c r="LTL26" s="1655"/>
      <c r="LTM26" s="1655"/>
      <c r="LTN26" s="1655"/>
      <c r="LTO26" s="1655"/>
      <c r="LTP26" s="1655"/>
      <c r="LTQ26" s="1655"/>
      <c r="LTR26" s="1655"/>
      <c r="LTS26" s="1655"/>
      <c r="LTT26" s="1655"/>
      <c r="LTU26" s="1655"/>
      <c r="LTV26" s="1655"/>
      <c r="LTW26" s="1655"/>
      <c r="LTX26" s="1655"/>
      <c r="LTY26" s="1655"/>
      <c r="LTZ26" s="1655"/>
      <c r="LUA26" s="1655"/>
      <c r="LUB26" s="1655"/>
      <c r="LUC26" s="1655"/>
      <c r="LUD26" s="1655"/>
      <c r="LUE26" s="1655"/>
      <c r="LUF26" s="1655"/>
      <c r="LUG26" s="1655"/>
      <c r="LUH26" s="1655"/>
      <c r="LUI26" s="1655"/>
      <c r="LUJ26" s="1655"/>
      <c r="LUK26" s="1655"/>
      <c r="LUL26" s="1655"/>
      <c r="LUM26" s="1655"/>
      <c r="LUN26" s="1655"/>
      <c r="LUO26" s="1655"/>
      <c r="LUP26" s="1655"/>
      <c r="LUQ26" s="1655"/>
      <c r="LUR26" s="1655"/>
      <c r="LUS26" s="1655"/>
      <c r="LUT26" s="1655"/>
      <c r="LUU26" s="1655"/>
      <c r="LUV26" s="1655"/>
      <c r="LUW26" s="1655"/>
      <c r="LUX26" s="1655"/>
      <c r="LUY26" s="1655"/>
      <c r="LUZ26" s="1655"/>
      <c r="LVA26" s="1655"/>
      <c r="LVB26" s="1655"/>
      <c r="LVC26" s="1655"/>
      <c r="LVD26" s="1655"/>
      <c r="LVE26" s="1655"/>
      <c r="LVF26" s="1655"/>
      <c r="LVG26" s="1655"/>
      <c r="LVH26" s="1655"/>
      <c r="LVI26" s="1655"/>
      <c r="LVJ26" s="1655"/>
      <c r="LVK26" s="1655"/>
      <c r="LVL26" s="1655"/>
      <c r="LVM26" s="1655"/>
      <c r="LVN26" s="1655"/>
      <c r="LVO26" s="1655"/>
      <c r="LVP26" s="1655"/>
      <c r="LVQ26" s="1655"/>
      <c r="LVR26" s="1655"/>
      <c r="LVS26" s="1655"/>
      <c r="LVT26" s="1655"/>
      <c r="LVU26" s="1655"/>
      <c r="LVV26" s="1655"/>
      <c r="LVW26" s="1655"/>
      <c r="LVX26" s="1655"/>
      <c r="LVY26" s="1655"/>
      <c r="LVZ26" s="1655"/>
      <c r="LWA26" s="1655"/>
      <c r="LWB26" s="1655"/>
      <c r="LWC26" s="1655"/>
      <c r="LWD26" s="1655"/>
      <c r="LWE26" s="1655"/>
      <c r="LWF26" s="1655"/>
      <c r="LWG26" s="1655"/>
      <c r="LWH26" s="1655"/>
      <c r="LWI26" s="1655"/>
      <c r="LWJ26" s="1655"/>
      <c r="LWK26" s="1655"/>
      <c r="LWL26" s="1655"/>
      <c r="LWM26" s="1655"/>
      <c r="LWN26" s="1655"/>
      <c r="LWO26" s="1655"/>
      <c r="LWP26" s="1655"/>
      <c r="LWQ26" s="1655"/>
      <c r="LWR26" s="1655"/>
      <c r="LWS26" s="1655"/>
      <c r="LWT26" s="1655"/>
      <c r="LWU26" s="1655"/>
      <c r="LWV26" s="1655"/>
      <c r="LWW26" s="1655"/>
      <c r="LWX26" s="1655"/>
      <c r="LWY26" s="1655"/>
      <c r="LWZ26" s="1655"/>
      <c r="LXA26" s="1655"/>
      <c r="LXB26" s="1655"/>
      <c r="LXC26" s="1655"/>
      <c r="LXD26" s="1655"/>
      <c r="LXE26" s="1655"/>
      <c r="LXF26" s="1655"/>
      <c r="LXG26" s="1655"/>
      <c r="LXH26" s="1655"/>
      <c r="LXI26" s="1655"/>
      <c r="LXJ26" s="1655"/>
      <c r="LXK26" s="1655"/>
      <c r="LXL26" s="1655"/>
      <c r="LXM26" s="1655"/>
      <c r="LXN26" s="1655"/>
      <c r="LXO26" s="1655"/>
      <c r="LXP26" s="1655"/>
      <c r="LXQ26" s="1655"/>
      <c r="LXR26" s="1655"/>
      <c r="LXS26" s="1655"/>
      <c r="LXT26" s="1655"/>
      <c r="LXU26" s="1655"/>
      <c r="LXV26" s="1655"/>
      <c r="LXW26" s="1655"/>
      <c r="LXX26" s="1655"/>
      <c r="LXY26" s="1655"/>
      <c r="LXZ26" s="1655"/>
      <c r="LYA26" s="1655"/>
      <c r="LYB26" s="1655"/>
      <c r="LYC26" s="1655"/>
      <c r="LYD26" s="1655"/>
      <c r="LYE26" s="1655"/>
      <c r="LYF26" s="1655"/>
      <c r="LYG26" s="1655"/>
      <c r="LYH26" s="1655"/>
      <c r="LYI26" s="1655"/>
      <c r="LYJ26" s="1655"/>
      <c r="LYK26" s="1655"/>
      <c r="LYL26" s="1655"/>
      <c r="LYM26" s="1655"/>
      <c r="LYN26" s="1655"/>
      <c r="LYO26" s="1655"/>
      <c r="LYP26" s="1655"/>
      <c r="LYQ26" s="1655"/>
      <c r="LYR26" s="1655"/>
      <c r="LYS26" s="1655"/>
      <c r="LYT26" s="1655"/>
      <c r="LYU26" s="1655"/>
      <c r="LYV26" s="1655"/>
      <c r="LYW26" s="1655"/>
      <c r="LYX26" s="1655"/>
      <c r="LYY26" s="1655"/>
      <c r="LYZ26" s="1655"/>
      <c r="LZA26" s="1655"/>
      <c r="LZB26" s="1655"/>
      <c r="LZC26" s="1655"/>
      <c r="LZD26" s="1655"/>
      <c r="LZE26" s="1655"/>
      <c r="LZF26" s="1655"/>
      <c r="LZG26" s="1655"/>
      <c r="LZH26" s="1655"/>
      <c r="LZI26" s="1655"/>
      <c r="LZJ26" s="1655"/>
      <c r="LZK26" s="1655"/>
      <c r="LZL26" s="1655"/>
      <c r="LZM26" s="1655"/>
      <c r="LZN26" s="1655"/>
      <c r="LZO26" s="1655"/>
      <c r="LZP26" s="1655"/>
      <c r="LZQ26" s="1655"/>
      <c r="LZR26" s="1655"/>
      <c r="LZS26" s="1655"/>
      <c r="LZT26" s="1655"/>
      <c r="LZU26" s="1655"/>
      <c r="LZV26" s="1655"/>
      <c r="LZW26" s="1655"/>
      <c r="LZX26" s="1655"/>
      <c r="LZY26" s="1655"/>
      <c r="LZZ26" s="1655"/>
      <c r="MAA26" s="1655"/>
      <c r="MAB26" s="1655"/>
      <c r="MAC26" s="1655"/>
      <c r="MAD26" s="1655"/>
      <c r="MAE26" s="1655"/>
      <c r="MAF26" s="1655"/>
      <c r="MAG26" s="1655"/>
      <c r="MAH26" s="1655"/>
      <c r="MAI26" s="1655"/>
      <c r="MAJ26" s="1655"/>
      <c r="MAK26" s="1655"/>
      <c r="MAL26" s="1655"/>
      <c r="MAM26" s="1655"/>
      <c r="MAN26" s="1655"/>
      <c r="MAO26" s="1655"/>
      <c r="MAP26" s="1655"/>
      <c r="MAQ26" s="1655"/>
      <c r="MAR26" s="1655"/>
      <c r="MAS26" s="1655"/>
      <c r="MAT26" s="1655"/>
      <c r="MAU26" s="1655"/>
      <c r="MAV26" s="1655"/>
      <c r="MAW26" s="1655"/>
      <c r="MAX26" s="1655"/>
      <c r="MAY26" s="1655"/>
      <c r="MAZ26" s="1655"/>
      <c r="MBA26" s="1655"/>
      <c r="MBB26" s="1655"/>
      <c r="MBC26" s="1655"/>
      <c r="MBD26" s="1655"/>
      <c r="MBE26" s="1655"/>
      <c r="MBF26" s="1655"/>
      <c r="MBG26" s="1655"/>
      <c r="MBH26" s="1655"/>
      <c r="MBI26" s="1655"/>
      <c r="MBJ26" s="1655"/>
      <c r="MBK26" s="1655"/>
      <c r="MBL26" s="1655"/>
      <c r="MBM26" s="1655"/>
      <c r="MBN26" s="1655"/>
      <c r="MBO26" s="1655"/>
      <c r="MBP26" s="1655"/>
      <c r="MBQ26" s="1655"/>
      <c r="MBR26" s="1655"/>
      <c r="MBS26" s="1655"/>
      <c r="MBT26" s="1655"/>
      <c r="MBU26" s="1655"/>
      <c r="MBV26" s="1655"/>
      <c r="MBW26" s="1655"/>
      <c r="MBX26" s="1655"/>
      <c r="MBY26" s="1655"/>
      <c r="MBZ26" s="1655"/>
      <c r="MCA26" s="1655"/>
      <c r="MCB26" s="1655"/>
      <c r="MCC26" s="1655"/>
      <c r="MCD26" s="1655"/>
      <c r="MCE26" s="1655"/>
      <c r="MCF26" s="1655"/>
      <c r="MCG26" s="1655"/>
      <c r="MCH26" s="1655"/>
      <c r="MCI26" s="1655"/>
      <c r="MCJ26" s="1655"/>
      <c r="MCK26" s="1655"/>
      <c r="MCL26" s="1655"/>
      <c r="MCM26" s="1655"/>
      <c r="MCN26" s="1655"/>
      <c r="MCO26" s="1655"/>
      <c r="MCP26" s="1655"/>
      <c r="MCQ26" s="1655"/>
      <c r="MCR26" s="1655"/>
      <c r="MCS26" s="1655"/>
      <c r="MCT26" s="1655"/>
      <c r="MCU26" s="1655"/>
      <c r="MCV26" s="1655"/>
      <c r="MCW26" s="1655"/>
      <c r="MCX26" s="1655"/>
      <c r="MCY26" s="1655"/>
      <c r="MCZ26" s="1655"/>
      <c r="MDA26" s="1655"/>
      <c r="MDB26" s="1655"/>
      <c r="MDC26" s="1655"/>
      <c r="MDD26" s="1655"/>
      <c r="MDE26" s="1655"/>
      <c r="MDF26" s="1655"/>
      <c r="MDG26" s="1655"/>
      <c r="MDH26" s="1655"/>
      <c r="MDI26" s="1655"/>
      <c r="MDJ26" s="1655"/>
      <c r="MDK26" s="1655"/>
      <c r="MDL26" s="1655"/>
      <c r="MDM26" s="1655"/>
      <c r="MDN26" s="1655"/>
      <c r="MDO26" s="1655"/>
      <c r="MDP26" s="1655"/>
      <c r="MDQ26" s="1655"/>
      <c r="MDR26" s="1655"/>
      <c r="MDS26" s="1655"/>
      <c r="MDT26" s="1655"/>
      <c r="MDU26" s="1655"/>
      <c r="MDV26" s="1655"/>
      <c r="MDW26" s="1655"/>
      <c r="MDX26" s="1655"/>
      <c r="MDY26" s="1655"/>
      <c r="MDZ26" s="1655"/>
      <c r="MEA26" s="1655"/>
      <c r="MEB26" s="1655"/>
      <c r="MEC26" s="1655"/>
      <c r="MED26" s="1655"/>
      <c r="MEE26" s="1655"/>
      <c r="MEF26" s="1655"/>
      <c r="MEG26" s="1655"/>
      <c r="MEH26" s="1655"/>
      <c r="MEI26" s="1655"/>
      <c r="MEJ26" s="1655"/>
      <c r="MEK26" s="1655"/>
      <c r="MEL26" s="1655"/>
      <c r="MEM26" s="1655"/>
      <c r="MEN26" s="1655"/>
      <c r="MEO26" s="1655"/>
      <c r="MEP26" s="1655"/>
      <c r="MEQ26" s="1655"/>
      <c r="MER26" s="1655"/>
      <c r="MES26" s="1655"/>
      <c r="MET26" s="1655"/>
      <c r="MEU26" s="1655"/>
      <c r="MEV26" s="1655"/>
      <c r="MEW26" s="1655"/>
      <c r="MEX26" s="1655"/>
      <c r="MEY26" s="1655"/>
      <c r="MEZ26" s="1655"/>
      <c r="MFA26" s="1655"/>
      <c r="MFB26" s="1655"/>
      <c r="MFC26" s="1655"/>
      <c r="MFD26" s="1655"/>
      <c r="MFE26" s="1655"/>
      <c r="MFF26" s="1655"/>
      <c r="MFG26" s="1655"/>
      <c r="MFH26" s="1655"/>
      <c r="MFI26" s="1655"/>
      <c r="MFJ26" s="1655"/>
      <c r="MFK26" s="1655"/>
      <c r="MFL26" s="1655"/>
      <c r="MFM26" s="1655"/>
      <c r="MFN26" s="1655"/>
      <c r="MFO26" s="1655"/>
      <c r="MFP26" s="1655"/>
      <c r="MFQ26" s="1655"/>
      <c r="MFR26" s="1655"/>
      <c r="MFS26" s="1655"/>
      <c r="MFT26" s="1655"/>
      <c r="MFU26" s="1655"/>
      <c r="MFV26" s="1655"/>
      <c r="MFW26" s="1655"/>
      <c r="MFX26" s="1655"/>
      <c r="MFY26" s="1655"/>
      <c r="MFZ26" s="1655"/>
      <c r="MGA26" s="1655"/>
      <c r="MGB26" s="1655"/>
      <c r="MGC26" s="1655"/>
      <c r="MGD26" s="1655"/>
      <c r="MGE26" s="1655"/>
      <c r="MGF26" s="1655"/>
      <c r="MGG26" s="1655"/>
      <c r="MGH26" s="1655"/>
      <c r="MGI26" s="1655"/>
      <c r="MGJ26" s="1655"/>
      <c r="MGK26" s="1655"/>
      <c r="MGL26" s="1655"/>
      <c r="MGM26" s="1655"/>
      <c r="MGN26" s="1655"/>
      <c r="MGO26" s="1655"/>
      <c r="MGP26" s="1655"/>
      <c r="MGQ26" s="1655"/>
      <c r="MGR26" s="1655"/>
      <c r="MGS26" s="1655"/>
      <c r="MGT26" s="1655"/>
      <c r="MGU26" s="1655"/>
      <c r="MGV26" s="1655"/>
      <c r="MGW26" s="1655"/>
      <c r="MGX26" s="1655"/>
      <c r="MGY26" s="1655"/>
      <c r="MGZ26" s="1655"/>
      <c r="MHA26" s="1655"/>
      <c r="MHB26" s="1655"/>
      <c r="MHC26" s="1655"/>
      <c r="MHD26" s="1655"/>
      <c r="MHE26" s="1655"/>
      <c r="MHF26" s="1655"/>
      <c r="MHG26" s="1655"/>
      <c r="MHH26" s="1655"/>
      <c r="MHI26" s="1655"/>
      <c r="MHJ26" s="1655"/>
      <c r="MHK26" s="1655"/>
      <c r="MHL26" s="1655"/>
      <c r="MHM26" s="1655"/>
      <c r="MHN26" s="1655"/>
      <c r="MHO26" s="1655"/>
      <c r="MHP26" s="1655"/>
      <c r="MHQ26" s="1655"/>
      <c r="MHR26" s="1655"/>
      <c r="MHS26" s="1655"/>
      <c r="MHT26" s="1655"/>
      <c r="MHU26" s="1655"/>
      <c r="MHV26" s="1655"/>
      <c r="MHW26" s="1655"/>
      <c r="MHX26" s="1655"/>
      <c r="MHY26" s="1655"/>
      <c r="MHZ26" s="1655"/>
      <c r="MIA26" s="1655"/>
      <c r="MIB26" s="1655"/>
      <c r="MIC26" s="1655"/>
      <c r="MID26" s="1655"/>
      <c r="MIE26" s="1655"/>
      <c r="MIF26" s="1655"/>
      <c r="MIG26" s="1655"/>
      <c r="MIH26" s="1655"/>
      <c r="MII26" s="1655"/>
      <c r="MIJ26" s="1655"/>
      <c r="MIK26" s="1655"/>
      <c r="MIL26" s="1655"/>
      <c r="MIM26" s="1655"/>
      <c r="MIN26" s="1655"/>
      <c r="MIO26" s="1655"/>
      <c r="MIP26" s="1655"/>
      <c r="MIQ26" s="1655"/>
      <c r="MIR26" s="1655"/>
      <c r="MIS26" s="1655"/>
      <c r="MIT26" s="1655"/>
      <c r="MIU26" s="1655"/>
      <c r="MIV26" s="1655"/>
      <c r="MIW26" s="1655"/>
      <c r="MIX26" s="1655"/>
      <c r="MIY26" s="1655"/>
      <c r="MIZ26" s="1655"/>
      <c r="MJA26" s="1655"/>
      <c r="MJB26" s="1655"/>
      <c r="MJC26" s="1655"/>
      <c r="MJD26" s="1655"/>
      <c r="MJE26" s="1655"/>
      <c r="MJF26" s="1655"/>
      <c r="MJG26" s="1655"/>
      <c r="MJH26" s="1655"/>
      <c r="MJI26" s="1655"/>
      <c r="MJJ26" s="1655"/>
      <c r="MJK26" s="1655"/>
      <c r="MJL26" s="1655"/>
      <c r="MJM26" s="1655"/>
      <c r="MJN26" s="1655"/>
      <c r="MJO26" s="1655"/>
      <c r="MJP26" s="1655"/>
      <c r="MJQ26" s="1655"/>
      <c r="MJR26" s="1655"/>
      <c r="MJS26" s="1655"/>
      <c r="MJT26" s="1655"/>
      <c r="MJU26" s="1655"/>
      <c r="MJV26" s="1655"/>
      <c r="MJW26" s="1655"/>
      <c r="MJX26" s="1655"/>
      <c r="MJY26" s="1655"/>
      <c r="MJZ26" s="1655"/>
      <c r="MKA26" s="1655"/>
      <c r="MKB26" s="1655"/>
      <c r="MKC26" s="1655"/>
      <c r="MKD26" s="1655"/>
      <c r="MKE26" s="1655"/>
      <c r="MKF26" s="1655"/>
      <c r="MKG26" s="1655"/>
      <c r="MKH26" s="1655"/>
      <c r="MKI26" s="1655"/>
      <c r="MKJ26" s="1655"/>
      <c r="MKK26" s="1655"/>
      <c r="MKL26" s="1655"/>
      <c r="MKM26" s="1655"/>
      <c r="MKN26" s="1655"/>
      <c r="MKO26" s="1655"/>
      <c r="MKP26" s="1655"/>
      <c r="MKQ26" s="1655"/>
      <c r="MKR26" s="1655"/>
      <c r="MKS26" s="1655"/>
      <c r="MKT26" s="1655"/>
      <c r="MKU26" s="1655"/>
      <c r="MKV26" s="1655"/>
      <c r="MKW26" s="1655"/>
      <c r="MKX26" s="1655"/>
      <c r="MKY26" s="1655"/>
      <c r="MKZ26" s="1655"/>
      <c r="MLA26" s="1655"/>
      <c r="MLB26" s="1655"/>
      <c r="MLC26" s="1655"/>
      <c r="MLD26" s="1655"/>
      <c r="MLE26" s="1655"/>
      <c r="MLF26" s="1655"/>
      <c r="MLG26" s="1655"/>
      <c r="MLH26" s="1655"/>
      <c r="MLI26" s="1655"/>
      <c r="MLJ26" s="1655"/>
      <c r="MLK26" s="1655"/>
      <c r="MLL26" s="1655"/>
      <c r="MLM26" s="1655"/>
      <c r="MLN26" s="1655"/>
      <c r="MLO26" s="1655"/>
      <c r="MLP26" s="1655"/>
      <c r="MLQ26" s="1655"/>
      <c r="MLR26" s="1655"/>
      <c r="MLS26" s="1655"/>
      <c r="MLT26" s="1655"/>
      <c r="MLU26" s="1655"/>
      <c r="MLV26" s="1655"/>
      <c r="MLW26" s="1655"/>
      <c r="MLX26" s="1655"/>
      <c r="MLY26" s="1655"/>
      <c r="MLZ26" s="1655"/>
      <c r="MMA26" s="1655"/>
      <c r="MMB26" s="1655"/>
      <c r="MMC26" s="1655"/>
      <c r="MMD26" s="1655"/>
      <c r="MME26" s="1655"/>
      <c r="MMF26" s="1655"/>
      <c r="MMG26" s="1655"/>
      <c r="MMH26" s="1655"/>
      <c r="MMI26" s="1655"/>
      <c r="MMJ26" s="1655"/>
      <c r="MMK26" s="1655"/>
      <c r="MML26" s="1655"/>
      <c r="MMM26" s="1655"/>
      <c r="MMN26" s="1655"/>
      <c r="MMO26" s="1655"/>
      <c r="MMP26" s="1655"/>
      <c r="MMQ26" s="1655"/>
      <c r="MMR26" s="1655"/>
      <c r="MMS26" s="1655"/>
      <c r="MMT26" s="1655"/>
      <c r="MMU26" s="1655"/>
      <c r="MMV26" s="1655"/>
      <c r="MMW26" s="1655"/>
      <c r="MMX26" s="1655"/>
      <c r="MMY26" s="1655"/>
      <c r="MMZ26" s="1655"/>
      <c r="MNA26" s="1655"/>
      <c r="MNB26" s="1655"/>
      <c r="MNC26" s="1655"/>
      <c r="MND26" s="1655"/>
      <c r="MNE26" s="1655"/>
      <c r="MNF26" s="1655"/>
      <c r="MNG26" s="1655"/>
      <c r="MNH26" s="1655"/>
      <c r="MNI26" s="1655"/>
      <c r="MNJ26" s="1655"/>
      <c r="MNK26" s="1655"/>
      <c r="MNL26" s="1655"/>
      <c r="MNM26" s="1655"/>
      <c r="MNN26" s="1655"/>
      <c r="MNO26" s="1655"/>
      <c r="MNP26" s="1655"/>
      <c r="MNQ26" s="1655"/>
      <c r="MNR26" s="1655"/>
      <c r="MNS26" s="1655"/>
      <c r="MNT26" s="1655"/>
      <c r="MNU26" s="1655"/>
      <c r="MNV26" s="1655"/>
      <c r="MNW26" s="1655"/>
      <c r="MNX26" s="1655"/>
      <c r="MNY26" s="1655"/>
      <c r="MNZ26" s="1655"/>
      <c r="MOA26" s="1655"/>
      <c r="MOB26" s="1655"/>
      <c r="MOC26" s="1655"/>
      <c r="MOD26" s="1655"/>
      <c r="MOE26" s="1655"/>
      <c r="MOF26" s="1655"/>
      <c r="MOG26" s="1655"/>
      <c r="MOH26" s="1655"/>
      <c r="MOI26" s="1655"/>
      <c r="MOJ26" s="1655"/>
      <c r="MOK26" s="1655"/>
      <c r="MOL26" s="1655"/>
      <c r="MOM26" s="1655"/>
      <c r="MON26" s="1655"/>
      <c r="MOO26" s="1655"/>
      <c r="MOP26" s="1655"/>
      <c r="MOQ26" s="1655"/>
      <c r="MOR26" s="1655"/>
      <c r="MOS26" s="1655"/>
      <c r="MOT26" s="1655"/>
      <c r="MOU26" s="1655"/>
      <c r="MOV26" s="1655"/>
      <c r="MOW26" s="1655"/>
      <c r="MOX26" s="1655"/>
      <c r="MOY26" s="1655"/>
      <c r="MOZ26" s="1655"/>
      <c r="MPA26" s="1655"/>
      <c r="MPB26" s="1655"/>
      <c r="MPC26" s="1655"/>
      <c r="MPD26" s="1655"/>
      <c r="MPE26" s="1655"/>
      <c r="MPF26" s="1655"/>
      <c r="MPG26" s="1655"/>
      <c r="MPH26" s="1655"/>
      <c r="MPI26" s="1655"/>
      <c r="MPJ26" s="1655"/>
      <c r="MPK26" s="1655"/>
      <c r="MPL26" s="1655"/>
      <c r="MPM26" s="1655"/>
      <c r="MPN26" s="1655"/>
      <c r="MPO26" s="1655"/>
      <c r="MPP26" s="1655"/>
      <c r="MPQ26" s="1655"/>
      <c r="MPR26" s="1655"/>
      <c r="MPS26" s="1655"/>
      <c r="MPT26" s="1655"/>
      <c r="MPU26" s="1655"/>
      <c r="MPV26" s="1655"/>
      <c r="MPW26" s="1655"/>
      <c r="MPX26" s="1655"/>
      <c r="MPY26" s="1655"/>
      <c r="MPZ26" s="1655"/>
      <c r="MQA26" s="1655"/>
      <c r="MQB26" s="1655"/>
      <c r="MQC26" s="1655"/>
      <c r="MQD26" s="1655"/>
      <c r="MQE26" s="1655"/>
      <c r="MQF26" s="1655"/>
      <c r="MQG26" s="1655"/>
      <c r="MQH26" s="1655"/>
      <c r="MQI26" s="1655"/>
      <c r="MQJ26" s="1655"/>
      <c r="MQK26" s="1655"/>
      <c r="MQL26" s="1655"/>
      <c r="MQM26" s="1655"/>
      <c r="MQN26" s="1655"/>
      <c r="MQO26" s="1655"/>
      <c r="MQP26" s="1655"/>
      <c r="MQQ26" s="1655"/>
      <c r="MQR26" s="1655"/>
      <c r="MQS26" s="1655"/>
      <c r="MQT26" s="1655"/>
      <c r="MQU26" s="1655"/>
      <c r="MQV26" s="1655"/>
      <c r="MQW26" s="1655"/>
      <c r="MQX26" s="1655"/>
      <c r="MQY26" s="1655"/>
      <c r="MQZ26" s="1655"/>
      <c r="MRA26" s="1655"/>
      <c r="MRB26" s="1655"/>
      <c r="MRC26" s="1655"/>
      <c r="MRD26" s="1655"/>
      <c r="MRE26" s="1655"/>
      <c r="MRF26" s="1655"/>
      <c r="MRG26" s="1655"/>
      <c r="MRH26" s="1655"/>
      <c r="MRI26" s="1655"/>
      <c r="MRJ26" s="1655"/>
      <c r="MRK26" s="1655"/>
      <c r="MRL26" s="1655"/>
      <c r="MRM26" s="1655"/>
      <c r="MRN26" s="1655"/>
      <c r="MRO26" s="1655"/>
      <c r="MRP26" s="1655"/>
      <c r="MRQ26" s="1655"/>
      <c r="MRR26" s="1655"/>
      <c r="MRS26" s="1655"/>
      <c r="MRT26" s="1655"/>
      <c r="MRU26" s="1655"/>
      <c r="MRV26" s="1655"/>
      <c r="MRW26" s="1655"/>
      <c r="MRX26" s="1655"/>
      <c r="MRY26" s="1655"/>
      <c r="MRZ26" s="1655"/>
      <c r="MSA26" s="1655"/>
      <c r="MSB26" s="1655"/>
      <c r="MSC26" s="1655"/>
      <c r="MSD26" s="1655"/>
      <c r="MSE26" s="1655"/>
      <c r="MSF26" s="1655"/>
      <c r="MSG26" s="1655"/>
      <c r="MSH26" s="1655"/>
      <c r="MSI26" s="1655"/>
      <c r="MSJ26" s="1655"/>
      <c r="MSK26" s="1655"/>
      <c r="MSL26" s="1655"/>
      <c r="MSM26" s="1655"/>
      <c r="MSN26" s="1655"/>
      <c r="MSO26" s="1655"/>
      <c r="MSP26" s="1655"/>
      <c r="MSQ26" s="1655"/>
      <c r="MSR26" s="1655"/>
      <c r="MSS26" s="1655"/>
      <c r="MST26" s="1655"/>
      <c r="MSU26" s="1655"/>
      <c r="MSV26" s="1655"/>
      <c r="MSW26" s="1655"/>
      <c r="MSX26" s="1655"/>
      <c r="MSY26" s="1655"/>
      <c r="MSZ26" s="1655"/>
      <c r="MTA26" s="1655"/>
      <c r="MTB26" s="1655"/>
      <c r="MTC26" s="1655"/>
      <c r="MTD26" s="1655"/>
      <c r="MTE26" s="1655"/>
      <c r="MTF26" s="1655"/>
      <c r="MTG26" s="1655"/>
      <c r="MTH26" s="1655"/>
      <c r="MTI26" s="1655"/>
      <c r="MTJ26" s="1655"/>
      <c r="MTK26" s="1655"/>
      <c r="MTL26" s="1655"/>
      <c r="MTM26" s="1655"/>
      <c r="MTN26" s="1655"/>
      <c r="MTO26" s="1655"/>
      <c r="MTP26" s="1655"/>
      <c r="MTQ26" s="1655"/>
      <c r="MTR26" s="1655"/>
      <c r="MTS26" s="1655"/>
      <c r="MTT26" s="1655"/>
      <c r="MTU26" s="1655"/>
      <c r="MTV26" s="1655"/>
      <c r="MTW26" s="1655"/>
      <c r="MTX26" s="1655"/>
      <c r="MTY26" s="1655"/>
      <c r="MTZ26" s="1655"/>
      <c r="MUA26" s="1655"/>
      <c r="MUB26" s="1655"/>
      <c r="MUC26" s="1655"/>
      <c r="MUD26" s="1655"/>
      <c r="MUE26" s="1655"/>
      <c r="MUF26" s="1655"/>
      <c r="MUG26" s="1655"/>
      <c r="MUH26" s="1655"/>
      <c r="MUI26" s="1655"/>
      <c r="MUJ26" s="1655"/>
      <c r="MUK26" s="1655"/>
      <c r="MUL26" s="1655"/>
      <c r="MUM26" s="1655"/>
      <c r="MUN26" s="1655"/>
      <c r="MUO26" s="1655"/>
      <c r="MUP26" s="1655"/>
      <c r="MUQ26" s="1655"/>
      <c r="MUR26" s="1655"/>
      <c r="MUS26" s="1655"/>
      <c r="MUT26" s="1655"/>
      <c r="MUU26" s="1655"/>
      <c r="MUV26" s="1655"/>
      <c r="MUW26" s="1655"/>
      <c r="MUX26" s="1655"/>
      <c r="MUY26" s="1655"/>
      <c r="MUZ26" s="1655"/>
      <c r="MVA26" s="1655"/>
      <c r="MVB26" s="1655"/>
      <c r="MVC26" s="1655"/>
      <c r="MVD26" s="1655"/>
      <c r="MVE26" s="1655"/>
      <c r="MVF26" s="1655"/>
      <c r="MVG26" s="1655"/>
      <c r="MVH26" s="1655"/>
      <c r="MVI26" s="1655"/>
      <c r="MVJ26" s="1655"/>
      <c r="MVK26" s="1655"/>
      <c r="MVL26" s="1655"/>
      <c r="MVM26" s="1655"/>
      <c r="MVN26" s="1655"/>
      <c r="MVO26" s="1655"/>
      <c r="MVP26" s="1655"/>
      <c r="MVQ26" s="1655"/>
      <c r="MVR26" s="1655"/>
      <c r="MVS26" s="1655"/>
      <c r="MVT26" s="1655"/>
      <c r="MVU26" s="1655"/>
      <c r="MVV26" s="1655"/>
      <c r="MVW26" s="1655"/>
      <c r="MVX26" s="1655"/>
      <c r="MVY26" s="1655"/>
      <c r="MVZ26" s="1655"/>
      <c r="MWA26" s="1655"/>
      <c r="MWB26" s="1655"/>
      <c r="MWC26" s="1655"/>
      <c r="MWD26" s="1655"/>
      <c r="MWE26" s="1655"/>
      <c r="MWF26" s="1655"/>
      <c r="MWG26" s="1655"/>
      <c r="MWH26" s="1655"/>
      <c r="MWI26" s="1655"/>
      <c r="MWJ26" s="1655"/>
      <c r="MWK26" s="1655"/>
      <c r="MWL26" s="1655"/>
      <c r="MWM26" s="1655"/>
      <c r="MWN26" s="1655"/>
      <c r="MWO26" s="1655"/>
      <c r="MWP26" s="1655"/>
      <c r="MWQ26" s="1655"/>
      <c r="MWR26" s="1655"/>
      <c r="MWS26" s="1655"/>
      <c r="MWT26" s="1655"/>
      <c r="MWU26" s="1655"/>
      <c r="MWV26" s="1655"/>
      <c r="MWW26" s="1655"/>
      <c r="MWX26" s="1655"/>
      <c r="MWY26" s="1655"/>
      <c r="MWZ26" s="1655"/>
      <c r="MXA26" s="1655"/>
      <c r="MXB26" s="1655"/>
      <c r="MXC26" s="1655"/>
      <c r="MXD26" s="1655"/>
      <c r="MXE26" s="1655"/>
      <c r="MXF26" s="1655"/>
      <c r="MXG26" s="1655"/>
      <c r="MXH26" s="1655"/>
      <c r="MXI26" s="1655"/>
      <c r="MXJ26" s="1655"/>
      <c r="MXK26" s="1655"/>
      <c r="MXL26" s="1655"/>
      <c r="MXM26" s="1655"/>
      <c r="MXN26" s="1655"/>
      <c r="MXO26" s="1655"/>
      <c r="MXP26" s="1655"/>
      <c r="MXQ26" s="1655"/>
      <c r="MXR26" s="1655"/>
      <c r="MXS26" s="1655"/>
      <c r="MXT26" s="1655"/>
      <c r="MXU26" s="1655"/>
      <c r="MXV26" s="1655"/>
      <c r="MXW26" s="1655"/>
      <c r="MXX26" s="1655"/>
      <c r="MXY26" s="1655"/>
      <c r="MXZ26" s="1655"/>
      <c r="MYA26" s="1655"/>
      <c r="MYB26" s="1655"/>
      <c r="MYC26" s="1655"/>
      <c r="MYD26" s="1655"/>
      <c r="MYE26" s="1655"/>
      <c r="MYF26" s="1655"/>
      <c r="MYG26" s="1655"/>
      <c r="MYH26" s="1655"/>
      <c r="MYI26" s="1655"/>
      <c r="MYJ26" s="1655"/>
      <c r="MYK26" s="1655"/>
      <c r="MYL26" s="1655"/>
      <c r="MYM26" s="1655"/>
      <c r="MYN26" s="1655"/>
      <c r="MYO26" s="1655"/>
      <c r="MYP26" s="1655"/>
      <c r="MYQ26" s="1655"/>
      <c r="MYR26" s="1655"/>
      <c r="MYS26" s="1655"/>
      <c r="MYT26" s="1655"/>
      <c r="MYU26" s="1655"/>
      <c r="MYV26" s="1655"/>
      <c r="MYW26" s="1655"/>
      <c r="MYX26" s="1655"/>
      <c r="MYY26" s="1655"/>
      <c r="MYZ26" s="1655"/>
      <c r="MZA26" s="1655"/>
      <c r="MZB26" s="1655"/>
      <c r="MZC26" s="1655"/>
      <c r="MZD26" s="1655"/>
      <c r="MZE26" s="1655"/>
      <c r="MZF26" s="1655"/>
      <c r="MZG26" s="1655"/>
      <c r="MZH26" s="1655"/>
      <c r="MZI26" s="1655"/>
      <c r="MZJ26" s="1655"/>
      <c r="MZK26" s="1655"/>
      <c r="MZL26" s="1655"/>
      <c r="MZM26" s="1655"/>
      <c r="MZN26" s="1655"/>
      <c r="MZO26" s="1655"/>
      <c r="MZP26" s="1655"/>
      <c r="MZQ26" s="1655"/>
      <c r="MZR26" s="1655"/>
      <c r="MZS26" s="1655"/>
      <c r="MZT26" s="1655"/>
      <c r="MZU26" s="1655"/>
      <c r="MZV26" s="1655"/>
      <c r="MZW26" s="1655"/>
      <c r="MZX26" s="1655"/>
      <c r="MZY26" s="1655"/>
      <c r="MZZ26" s="1655"/>
      <c r="NAA26" s="1655"/>
      <c r="NAB26" s="1655"/>
      <c r="NAC26" s="1655"/>
      <c r="NAD26" s="1655"/>
      <c r="NAE26" s="1655"/>
      <c r="NAF26" s="1655"/>
      <c r="NAG26" s="1655"/>
      <c r="NAH26" s="1655"/>
      <c r="NAI26" s="1655"/>
      <c r="NAJ26" s="1655"/>
      <c r="NAK26" s="1655"/>
      <c r="NAL26" s="1655"/>
      <c r="NAM26" s="1655"/>
      <c r="NAN26" s="1655"/>
      <c r="NAO26" s="1655"/>
      <c r="NAP26" s="1655"/>
      <c r="NAQ26" s="1655"/>
      <c r="NAR26" s="1655"/>
      <c r="NAS26" s="1655"/>
      <c r="NAT26" s="1655"/>
      <c r="NAU26" s="1655"/>
      <c r="NAV26" s="1655"/>
      <c r="NAW26" s="1655"/>
      <c r="NAX26" s="1655"/>
      <c r="NAY26" s="1655"/>
      <c r="NAZ26" s="1655"/>
      <c r="NBA26" s="1655"/>
      <c r="NBB26" s="1655"/>
      <c r="NBC26" s="1655"/>
      <c r="NBD26" s="1655"/>
      <c r="NBE26" s="1655"/>
      <c r="NBF26" s="1655"/>
      <c r="NBG26" s="1655"/>
      <c r="NBH26" s="1655"/>
      <c r="NBI26" s="1655"/>
      <c r="NBJ26" s="1655"/>
      <c r="NBK26" s="1655"/>
      <c r="NBL26" s="1655"/>
      <c r="NBM26" s="1655"/>
      <c r="NBN26" s="1655"/>
      <c r="NBO26" s="1655"/>
      <c r="NBP26" s="1655"/>
      <c r="NBQ26" s="1655"/>
      <c r="NBR26" s="1655"/>
      <c r="NBS26" s="1655"/>
      <c r="NBT26" s="1655"/>
      <c r="NBU26" s="1655"/>
      <c r="NBV26" s="1655"/>
      <c r="NBW26" s="1655"/>
      <c r="NBX26" s="1655"/>
      <c r="NBY26" s="1655"/>
      <c r="NBZ26" s="1655"/>
      <c r="NCA26" s="1655"/>
      <c r="NCB26" s="1655"/>
      <c r="NCC26" s="1655"/>
      <c r="NCD26" s="1655"/>
      <c r="NCE26" s="1655"/>
      <c r="NCF26" s="1655"/>
      <c r="NCG26" s="1655"/>
      <c r="NCH26" s="1655"/>
      <c r="NCI26" s="1655"/>
      <c r="NCJ26" s="1655"/>
      <c r="NCK26" s="1655"/>
      <c r="NCL26" s="1655"/>
      <c r="NCM26" s="1655"/>
      <c r="NCN26" s="1655"/>
      <c r="NCO26" s="1655"/>
      <c r="NCP26" s="1655"/>
      <c r="NCQ26" s="1655"/>
      <c r="NCR26" s="1655"/>
      <c r="NCS26" s="1655"/>
      <c r="NCT26" s="1655"/>
      <c r="NCU26" s="1655"/>
      <c r="NCV26" s="1655"/>
      <c r="NCW26" s="1655"/>
      <c r="NCX26" s="1655"/>
      <c r="NCY26" s="1655"/>
      <c r="NCZ26" s="1655"/>
      <c r="NDA26" s="1655"/>
      <c r="NDB26" s="1655"/>
      <c r="NDC26" s="1655"/>
      <c r="NDD26" s="1655"/>
      <c r="NDE26" s="1655"/>
      <c r="NDF26" s="1655"/>
      <c r="NDG26" s="1655"/>
      <c r="NDH26" s="1655"/>
      <c r="NDI26" s="1655"/>
      <c r="NDJ26" s="1655"/>
      <c r="NDK26" s="1655"/>
      <c r="NDL26" s="1655"/>
      <c r="NDM26" s="1655"/>
      <c r="NDN26" s="1655"/>
      <c r="NDO26" s="1655"/>
      <c r="NDP26" s="1655"/>
      <c r="NDQ26" s="1655"/>
      <c r="NDR26" s="1655"/>
      <c r="NDS26" s="1655"/>
      <c r="NDT26" s="1655"/>
      <c r="NDU26" s="1655"/>
      <c r="NDV26" s="1655"/>
      <c r="NDW26" s="1655"/>
      <c r="NDX26" s="1655"/>
      <c r="NDY26" s="1655"/>
      <c r="NDZ26" s="1655"/>
      <c r="NEA26" s="1655"/>
      <c r="NEB26" s="1655"/>
      <c r="NEC26" s="1655"/>
      <c r="NED26" s="1655"/>
      <c r="NEE26" s="1655"/>
      <c r="NEF26" s="1655"/>
      <c r="NEG26" s="1655"/>
      <c r="NEH26" s="1655"/>
      <c r="NEI26" s="1655"/>
      <c r="NEJ26" s="1655"/>
      <c r="NEK26" s="1655"/>
      <c r="NEL26" s="1655"/>
      <c r="NEM26" s="1655"/>
      <c r="NEN26" s="1655"/>
      <c r="NEO26" s="1655"/>
      <c r="NEP26" s="1655"/>
      <c r="NEQ26" s="1655"/>
      <c r="NER26" s="1655"/>
      <c r="NES26" s="1655"/>
      <c r="NET26" s="1655"/>
      <c r="NEU26" s="1655"/>
      <c r="NEV26" s="1655"/>
      <c r="NEW26" s="1655"/>
      <c r="NEX26" s="1655"/>
      <c r="NEY26" s="1655"/>
      <c r="NEZ26" s="1655"/>
      <c r="NFA26" s="1655"/>
      <c r="NFB26" s="1655"/>
      <c r="NFC26" s="1655"/>
      <c r="NFD26" s="1655"/>
      <c r="NFE26" s="1655"/>
      <c r="NFF26" s="1655"/>
      <c r="NFG26" s="1655"/>
      <c r="NFH26" s="1655"/>
      <c r="NFI26" s="1655"/>
      <c r="NFJ26" s="1655"/>
      <c r="NFK26" s="1655"/>
      <c r="NFL26" s="1655"/>
      <c r="NFM26" s="1655"/>
      <c r="NFN26" s="1655"/>
      <c r="NFO26" s="1655"/>
      <c r="NFP26" s="1655"/>
      <c r="NFQ26" s="1655"/>
      <c r="NFR26" s="1655"/>
      <c r="NFS26" s="1655"/>
      <c r="NFT26" s="1655"/>
      <c r="NFU26" s="1655"/>
      <c r="NFV26" s="1655"/>
      <c r="NFW26" s="1655"/>
      <c r="NFX26" s="1655"/>
      <c r="NFY26" s="1655"/>
      <c r="NFZ26" s="1655"/>
      <c r="NGA26" s="1655"/>
      <c r="NGB26" s="1655"/>
      <c r="NGC26" s="1655"/>
      <c r="NGD26" s="1655"/>
      <c r="NGE26" s="1655"/>
      <c r="NGF26" s="1655"/>
      <c r="NGG26" s="1655"/>
      <c r="NGH26" s="1655"/>
      <c r="NGI26" s="1655"/>
      <c r="NGJ26" s="1655"/>
      <c r="NGK26" s="1655"/>
      <c r="NGL26" s="1655"/>
      <c r="NGM26" s="1655"/>
      <c r="NGN26" s="1655"/>
      <c r="NGO26" s="1655"/>
      <c r="NGP26" s="1655"/>
      <c r="NGQ26" s="1655"/>
      <c r="NGR26" s="1655"/>
      <c r="NGS26" s="1655"/>
      <c r="NGT26" s="1655"/>
      <c r="NGU26" s="1655"/>
      <c r="NGV26" s="1655"/>
      <c r="NGW26" s="1655"/>
      <c r="NGX26" s="1655"/>
      <c r="NGY26" s="1655"/>
      <c r="NGZ26" s="1655"/>
      <c r="NHA26" s="1655"/>
      <c r="NHB26" s="1655"/>
      <c r="NHC26" s="1655"/>
      <c r="NHD26" s="1655"/>
      <c r="NHE26" s="1655"/>
      <c r="NHF26" s="1655"/>
      <c r="NHG26" s="1655"/>
      <c r="NHH26" s="1655"/>
      <c r="NHI26" s="1655"/>
      <c r="NHJ26" s="1655"/>
      <c r="NHK26" s="1655"/>
      <c r="NHL26" s="1655"/>
      <c r="NHM26" s="1655"/>
      <c r="NHN26" s="1655"/>
      <c r="NHO26" s="1655"/>
      <c r="NHP26" s="1655"/>
      <c r="NHQ26" s="1655"/>
      <c r="NHR26" s="1655"/>
      <c r="NHS26" s="1655"/>
      <c r="NHT26" s="1655"/>
      <c r="NHU26" s="1655"/>
      <c r="NHV26" s="1655"/>
      <c r="NHW26" s="1655"/>
      <c r="NHX26" s="1655"/>
      <c r="NHY26" s="1655"/>
      <c r="NHZ26" s="1655"/>
      <c r="NIA26" s="1655"/>
      <c r="NIB26" s="1655"/>
      <c r="NIC26" s="1655"/>
      <c r="NID26" s="1655"/>
      <c r="NIE26" s="1655"/>
      <c r="NIF26" s="1655"/>
      <c r="NIG26" s="1655"/>
      <c r="NIH26" s="1655"/>
      <c r="NII26" s="1655"/>
      <c r="NIJ26" s="1655"/>
      <c r="NIK26" s="1655"/>
      <c r="NIL26" s="1655"/>
      <c r="NIM26" s="1655"/>
      <c r="NIN26" s="1655"/>
      <c r="NIO26" s="1655"/>
      <c r="NIP26" s="1655"/>
      <c r="NIQ26" s="1655"/>
      <c r="NIR26" s="1655"/>
      <c r="NIS26" s="1655"/>
      <c r="NIT26" s="1655"/>
      <c r="NIU26" s="1655"/>
      <c r="NIV26" s="1655"/>
      <c r="NIW26" s="1655"/>
      <c r="NIX26" s="1655"/>
      <c r="NIY26" s="1655"/>
      <c r="NIZ26" s="1655"/>
      <c r="NJA26" s="1655"/>
      <c r="NJB26" s="1655"/>
      <c r="NJC26" s="1655"/>
      <c r="NJD26" s="1655"/>
      <c r="NJE26" s="1655"/>
      <c r="NJF26" s="1655"/>
      <c r="NJG26" s="1655"/>
      <c r="NJH26" s="1655"/>
      <c r="NJI26" s="1655"/>
      <c r="NJJ26" s="1655"/>
      <c r="NJK26" s="1655"/>
      <c r="NJL26" s="1655"/>
      <c r="NJM26" s="1655"/>
      <c r="NJN26" s="1655"/>
      <c r="NJO26" s="1655"/>
      <c r="NJP26" s="1655"/>
      <c r="NJQ26" s="1655"/>
      <c r="NJR26" s="1655"/>
      <c r="NJS26" s="1655"/>
      <c r="NJT26" s="1655"/>
      <c r="NJU26" s="1655"/>
      <c r="NJV26" s="1655"/>
      <c r="NJW26" s="1655"/>
      <c r="NJX26" s="1655"/>
      <c r="NJY26" s="1655"/>
      <c r="NJZ26" s="1655"/>
      <c r="NKA26" s="1655"/>
      <c r="NKB26" s="1655"/>
      <c r="NKC26" s="1655"/>
      <c r="NKD26" s="1655"/>
      <c r="NKE26" s="1655"/>
      <c r="NKF26" s="1655"/>
      <c r="NKG26" s="1655"/>
      <c r="NKH26" s="1655"/>
      <c r="NKI26" s="1655"/>
      <c r="NKJ26" s="1655"/>
      <c r="NKK26" s="1655"/>
      <c r="NKL26" s="1655"/>
      <c r="NKM26" s="1655"/>
      <c r="NKN26" s="1655"/>
      <c r="NKO26" s="1655"/>
      <c r="NKP26" s="1655"/>
      <c r="NKQ26" s="1655"/>
      <c r="NKR26" s="1655"/>
      <c r="NKS26" s="1655"/>
      <c r="NKT26" s="1655"/>
      <c r="NKU26" s="1655"/>
      <c r="NKV26" s="1655"/>
      <c r="NKW26" s="1655"/>
      <c r="NKX26" s="1655"/>
      <c r="NKY26" s="1655"/>
      <c r="NKZ26" s="1655"/>
      <c r="NLA26" s="1655"/>
      <c r="NLB26" s="1655"/>
      <c r="NLC26" s="1655"/>
      <c r="NLD26" s="1655"/>
      <c r="NLE26" s="1655"/>
      <c r="NLF26" s="1655"/>
      <c r="NLG26" s="1655"/>
      <c r="NLH26" s="1655"/>
      <c r="NLI26" s="1655"/>
      <c r="NLJ26" s="1655"/>
      <c r="NLK26" s="1655"/>
      <c r="NLL26" s="1655"/>
      <c r="NLM26" s="1655"/>
      <c r="NLN26" s="1655"/>
      <c r="NLO26" s="1655"/>
      <c r="NLP26" s="1655"/>
      <c r="NLQ26" s="1655"/>
      <c r="NLR26" s="1655"/>
      <c r="NLS26" s="1655"/>
      <c r="NLT26" s="1655"/>
      <c r="NLU26" s="1655"/>
      <c r="NLV26" s="1655"/>
      <c r="NLW26" s="1655"/>
      <c r="NLX26" s="1655"/>
      <c r="NLY26" s="1655"/>
      <c r="NLZ26" s="1655"/>
      <c r="NMA26" s="1655"/>
      <c r="NMB26" s="1655"/>
      <c r="NMC26" s="1655"/>
      <c r="NMD26" s="1655"/>
      <c r="NME26" s="1655"/>
      <c r="NMF26" s="1655"/>
      <c r="NMG26" s="1655"/>
      <c r="NMH26" s="1655"/>
      <c r="NMI26" s="1655"/>
      <c r="NMJ26" s="1655"/>
      <c r="NMK26" s="1655"/>
      <c r="NML26" s="1655"/>
      <c r="NMM26" s="1655"/>
      <c r="NMN26" s="1655"/>
      <c r="NMO26" s="1655"/>
      <c r="NMP26" s="1655"/>
      <c r="NMQ26" s="1655"/>
      <c r="NMR26" s="1655"/>
      <c r="NMS26" s="1655"/>
      <c r="NMT26" s="1655"/>
      <c r="NMU26" s="1655"/>
      <c r="NMV26" s="1655"/>
      <c r="NMW26" s="1655"/>
      <c r="NMX26" s="1655"/>
      <c r="NMY26" s="1655"/>
      <c r="NMZ26" s="1655"/>
      <c r="NNA26" s="1655"/>
      <c r="NNB26" s="1655"/>
      <c r="NNC26" s="1655"/>
      <c r="NND26" s="1655"/>
      <c r="NNE26" s="1655"/>
      <c r="NNF26" s="1655"/>
      <c r="NNG26" s="1655"/>
      <c r="NNH26" s="1655"/>
      <c r="NNI26" s="1655"/>
      <c r="NNJ26" s="1655"/>
      <c r="NNK26" s="1655"/>
      <c r="NNL26" s="1655"/>
      <c r="NNM26" s="1655"/>
      <c r="NNN26" s="1655"/>
      <c r="NNO26" s="1655"/>
      <c r="NNP26" s="1655"/>
      <c r="NNQ26" s="1655"/>
      <c r="NNR26" s="1655"/>
      <c r="NNS26" s="1655"/>
      <c r="NNT26" s="1655"/>
      <c r="NNU26" s="1655"/>
      <c r="NNV26" s="1655"/>
      <c r="NNW26" s="1655"/>
      <c r="NNX26" s="1655"/>
      <c r="NNY26" s="1655"/>
      <c r="NNZ26" s="1655"/>
      <c r="NOA26" s="1655"/>
      <c r="NOB26" s="1655"/>
      <c r="NOC26" s="1655"/>
      <c r="NOD26" s="1655"/>
      <c r="NOE26" s="1655"/>
      <c r="NOF26" s="1655"/>
      <c r="NOG26" s="1655"/>
      <c r="NOH26" s="1655"/>
      <c r="NOI26" s="1655"/>
      <c r="NOJ26" s="1655"/>
      <c r="NOK26" s="1655"/>
      <c r="NOL26" s="1655"/>
      <c r="NOM26" s="1655"/>
      <c r="NON26" s="1655"/>
      <c r="NOO26" s="1655"/>
      <c r="NOP26" s="1655"/>
      <c r="NOQ26" s="1655"/>
      <c r="NOR26" s="1655"/>
      <c r="NOS26" s="1655"/>
      <c r="NOT26" s="1655"/>
      <c r="NOU26" s="1655"/>
      <c r="NOV26" s="1655"/>
      <c r="NOW26" s="1655"/>
      <c r="NOX26" s="1655"/>
      <c r="NOY26" s="1655"/>
      <c r="NOZ26" s="1655"/>
      <c r="NPA26" s="1655"/>
      <c r="NPB26" s="1655"/>
      <c r="NPC26" s="1655"/>
      <c r="NPD26" s="1655"/>
      <c r="NPE26" s="1655"/>
      <c r="NPF26" s="1655"/>
      <c r="NPG26" s="1655"/>
      <c r="NPH26" s="1655"/>
      <c r="NPI26" s="1655"/>
      <c r="NPJ26" s="1655"/>
      <c r="NPK26" s="1655"/>
      <c r="NPL26" s="1655"/>
      <c r="NPM26" s="1655"/>
      <c r="NPN26" s="1655"/>
      <c r="NPO26" s="1655"/>
      <c r="NPP26" s="1655"/>
      <c r="NPQ26" s="1655"/>
      <c r="NPR26" s="1655"/>
      <c r="NPS26" s="1655"/>
      <c r="NPT26" s="1655"/>
      <c r="NPU26" s="1655"/>
      <c r="NPV26" s="1655"/>
      <c r="NPW26" s="1655"/>
      <c r="NPX26" s="1655"/>
      <c r="NPY26" s="1655"/>
      <c r="NPZ26" s="1655"/>
      <c r="NQA26" s="1655"/>
      <c r="NQB26" s="1655"/>
      <c r="NQC26" s="1655"/>
      <c r="NQD26" s="1655"/>
      <c r="NQE26" s="1655"/>
      <c r="NQF26" s="1655"/>
      <c r="NQG26" s="1655"/>
      <c r="NQH26" s="1655"/>
      <c r="NQI26" s="1655"/>
      <c r="NQJ26" s="1655"/>
      <c r="NQK26" s="1655"/>
      <c r="NQL26" s="1655"/>
      <c r="NQM26" s="1655"/>
      <c r="NQN26" s="1655"/>
      <c r="NQO26" s="1655"/>
      <c r="NQP26" s="1655"/>
      <c r="NQQ26" s="1655"/>
      <c r="NQR26" s="1655"/>
      <c r="NQS26" s="1655"/>
      <c r="NQT26" s="1655"/>
      <c r="NQU26" s="1655"/>
      <c r="NQV26" s="1655"/>
      <c r="NQW26" s="1655"/>
      <c r="NQX26" s="1655"/>
      <c r="NQY26" s="1655"/>
      <c r="NQZ26" s="1655"/>
      <c r="NRA26" s="1655"/>
      <c r="NRB26" s="1655"/>
      <c r="NRC26" s="1655"/>
      <c r="NRD26" s="1655"/>
      <c r="NRE26" s="1655"/>
      <c r="NRF26" s="1655"/>
      <c r="NRG26" s="1655"/>
      <c r="NRH26" s="1655"/>
      <c r="NRI26" s="1655"/>
      <c r="NRJ26" s="1655"/>
      <c r="NRK26" s="1655"/>
      <c r="NRL26" s="1655"/>
      <c r="NRM26" s="1655"/>
      <c r="NRN26" s="1655"/>
      <c r="NRO26" s="1655"/>
      <c r="NRP26" s="1655"/>
      <c r="NRQ26" s="1655"/>
      <c r="NRR26" s="1655"/>
      <c r="NRS26" s="1655"/>
      <c r="NRT26" s="1655"/>
      <c r="NRU26" s="1655"/>
      <c r="NRV26" s="1655"/>
      <c r="NRW26" s="1655"/>
      <c r="NRX26" s="1655"/>
      <c r="NRY26" s="1655"/>
      <c r="NRZ26" s="1655"/>
      <c r="NSA26" s="1655"/>
      <c r="NSB26" s="1655"/>
      <c r="NSC26" s="1655"/>
      <c r="NSD26" s="1655"/>
      <c r="NSE26" s="1655"/>
      <c r="NSF26" s="1655"/>
      <c r="NSG26" s="1655"/>
      <c r="NSH26" s="1655"/>
      <c r="NSI26" s="1655"/>
      <c r="NSJ26" s="1655"/>
      <c r="NSK26" s="1655"/>
      <c r="NSL26" s="1655"/>
      <c r="NSM26" s="1655"/>
      <c r="NSN26" s="1655"/>
      <c r="NSO26" s="1655"/>
      <c r="NSP26" s="1655"/>
      <c r="NSQ26" s="1655"/>
      <c r="NSR26" s="1655"/>
      <c r="NSS26" s="1655"/>
      <c r="NST26" s="1655"/>
      <c r="NSU26" s="1655"/>
      <c r="NSV26" s="1655"/>
      <c r="NSW26" s="1655"/>
      <c r="NSX26" s="1655"/>
      <c r="NSY26" s="1655"/>
      <c r="NSZ26" s="1655"/>
      <c r="NTA26" s="1655"/>
      <c r="NTB26" s="1655"/>
      <c r="NTC26" s="1655"/>
      <c r="NTD26" s="1655"/>
      <c r="NTE26" s="1655"/>
      <c r="NTF26" s="1655"/>
      <c r="NTG26" s="1655"/>
      <c r="NTH26" s="1655"/>
      <c r="NTI26" s="1655"/>
      <c r="NTJ26" s="1655"/>
      <c r="NTK26" s="1655"/>
      <c r="NTL26" s="1655"/>
      <c r="NTM26" s="1655"/>
      <c r="NTN26" s="1655"/>
      <c r="NTO26" s="1655"/>
      <c r="NTP26" s="1655"/>
      <c r="NTQ26" s="1655"/>
      <c r="NTR26" s="1655"/>
      <c r="NTS26" s="1655"/>
      <c r="NTT26" s="1655"/>
      <c r="NTU26" s="1655"/>
      <c r="NTV26" s="1655"/>
      <c r="NTW26" s="1655"/>
      <c r="NTX26" s="1655"/>
      <c r="NTY26" s="1655"/>
      <c r="NTZ26" s="1655"/>
      <c r="NUA26" s="1655"/>
      <c r="NUB26" s="1655"/>
      <c r="NUC26" s="1655"/>
      <c r="NUD26" s="1655"/>
      <c r="NUE26" s="1655"/>
      <c r="NUF26" s="1655"/>
      <c r="NUG26" s="1655"/>
      <c r="NUH26" s="1655"/>
      <c r="NUI26" s="1655"/>
      <c r="NUJ26" s="1655"/>
      <c r="NUK26" s="1655"/>
      <c r="NUL26" s="1655"/>
      <c r="NUM26" s="1655"/>
      <c r="NUN26" s="1655"/>
      <c r="NUO26" s="1655"/>
      <c r="NUP26" s="1655"/>
      <c r="NUQ26" s="1655"/>
      <c r="NUR26" s="1655"/>
      <c r="NUS26" s="1655"/>
      <c r="NUT26" s="1655"/>
      <c r="NUU26" s="1655"/>
      <c r="NUV26" s="1655"/>
      <c r="NUW26" s="1655"/>
      <c r="NUX26" s="1655"/>
      <c r="NUY26" s="1655"/>
      <c r="NUZ26" s="1655"/>
      <c r="NVA26" s="1655"/>
      <c r="NVB26" s="1655"/>
      <c r="NVC26" s="1655"/>
      <c r="NVD26" s="1655"/>
      <c r="NVE26" s="1655"/>
      <c r="NVF26" s="1655"/>
      <c r="NVG26" s="1655"/>
      <c r="NVH26" s="1655"/>
      <c r="NVI26" s="1655"/>
      <c r="NVJ26" s="1655"/>
      <c r="NVK26" s="1655"/>
      <c r="NVL26" s="1655"/>
      <c r="NVM26" s="1655"/>
      <c r="NVN26" s="1655"/>
      <c r="NVO26" s="1655"/>
      <c r="NVP26" s="1655"/>
      <c r="NVQ26" s="1655"/>
      <c r="NVR26" s="1655"/>
      <c r="NVS26" s="1655"/>
      <c r="NVT26" s="1655"/>
      <c r="NVU26" s="1655"/>
      <c r="NVV26" s="1655"/>
      <c r="NVW26" s="1655"/>
      <c r="NVX26" s="1655"/>
      <c r="NVY26" s="1655"/>
      <c r="NVZ26" s="1655"/>
      <c r="NWA26" s="1655"/>
      <c r="NWB26" s="1655"/>
      <c r="NWC26" s="1655"/>
      <c r="NWD26" s="1655"/>
      <c r="NWE26" s="1655"/>
      <c r="NWF26" s="1655"/>
      <c r="NWG26" s="1655"/>
      <c r="NWH26" s="1655"/>
      <c r="NWI26" s="1655"/>
      <c r="NWJ26" s="1655"/>
      <c r="NWK26" s="1655"/>
      <c r="NWL26" s="1655"/>
      <c r="NWM26" s="1655"/>
      <c r="NWN26" s="1655"/>
      <c r="NWO26" s="1655"/>
      <c r="NWP26" s="1655"/>
      <c r="NWQ26" s="1655"/>
      <c r="NWR26" s="1655"/>
      <c r="NWS26" s="1655"/>
      <c r="NWT26" s="1655"/>
      <c r="NWU26" s="1655"/>
      <c r="NWV26" s="1655"/>
      <c r="NWW26" s="1655"/>
      <c r="NWX26" s="1655"/>
      <c r="NWY26" s="1655"/>
      <c r="NWZ26" s="1655"/>
      <c r="NXA26" s="1655"/>
      <c r="NXB26" s="1655"/>
      <c r="NXC26" s="1655"/>
      <c r="NXD26" s="1655"/>
      <c r="NXE26" s="1655"/>
      <c r="NXF26" s="1655"/>
      <c r="NXG26" s="1655"/>
      <c r="NXH26" s="1655"/>
      <c r="NXI26" s="1655"/>
      <c r="NXJ26" s="1655"/>
      <c r="NXK26" s="1655"/>
      <c r="NXL26" s="1655"/>
      <c r="NXM26" s="1655"/>
      <c r="NXN26" s="1655"/>
      <c r="NXO26" s="1655"/>
      <c r="NXP26" s="1655"/>
      <c r="NXQ26" s="1655"/>
      <c r="NXR26" s="1655"/>
      <c r="NXS26" s="1655"/>
      <c r="NXT26" s="1655"/>
      <c r="NXU26" s="1655"/>
      <c r="NXV26" s="1655"/>
      <c r="NXW26" s="1655"/>
      <c r="NXX26" s="1655"/>
      <c r="NXY26" s="1655"/>
      <c r="NXZ26" s="1655"/>
      <c r="NYA26" s="1655"/>
      <c r="NYB26" s="1655"/>
      <c r="NYC26" s="1655"/>
      <c r="NYD26" s="1655"/>
      <c r="NYE26" s="1655"/>
      <c r="NYF26" s="1655"/>
      <c r="NYG26" s="1655"/>
      <c r="NYH26" s="1655"/>
      <c r="NYI26" s="1655"/>
      <c r="NYJ26" s="1655"/>
      <c r="NYK26" s="1655"/>
      <c r="NYL26" s="1655"/>
      <c r="NYM26" s="1655"/>
      <c r="NYN26" s="1655"/>
      <c r="NYO26" s="1655"/>
      <c r="NYP26" s="1655"/>
      <c r="NYQ26" s="1655"/>
      <c r="NYR26" s="1655"/>
      <c r="NYS26" s="1655"/>
      <c r="NYT26" s="1655"/>
      <c r="NYU26" s="1655"/>
      <c r="NYV26" s="1655"/>
      <c r="NYW26" s="1655"/>
      <c r="NYX26" s="1655"/>
      <c r="NYY26" s="1655"/>
      <c r="NYZ26" s="1655"/>
      <c r="NZA26" s="1655"/>
      <c r="NZB26" s="1655"/>
      <c r="NZC26" s="1655"/>
      <c r="NZD26" s="1655"/>
      <c r="NZE26" s="1655"/>
      <c r="NZF26" s="1655"/>
      <c r="NZG26" s="1655"/>
      <c r="NZH26" s="1655"/>
      <c r="NZI26" s="1655"/>
      <c r="NZJ26" s="1655"/>
      <c r="NZK26" s="1655"/>
      <c r="NZL26" s="1655"/>
      <c r="NZM26" s="1655"/>
      <c r="NZN26" s="1655"/>
      <c r="NZO26" s="1655"/>
      <c r="NZP26" s="1655"/>
      <c r="NZQ26" s="1655"/>
      <c r="NZR26" s="1655"/>
      <c r="NZS26" s="1655"/>
      <c r="NZT26" s="1655"/>
      <c r="NZU26" s="1655"/>
      <c r="NZV26" s="1655"/>
      <c r="NZW26" s="1655"/>
      <c r="NZX26" s="1655"/>
      <c r="NZY26" s="1655"/>
      <c r="NZZ26" s="1655"/>
      <c r="OAA26" s="1655"/>
      <c r="OAB26" s="1655"/>
      <c r="OAC26" s="1655"/>
      <c r="OAD26" s="1655"/>
      <c r="OAE26" s="1655"/>
      <c r="OAF26" s="1655"/>
      <c r="OAG26" s="1655"/>
      <c r="OAH26" s="1655"/>
      <c r="OAI26" s="1655"/>
      <c r="OAJ26" s="1655"/>
      <c r="OAK26" s="1655"/>
      <c r="OAL26" s="1655"/>
      <c r="OAM26" s="1655"/>
      <c r="OAN26" s="1655"/>
      <c r="OAO26" s="1655"/>
      <c r="OAP26" s="1655"/>
      <c r="OAQ26" s="1655"/>
      <c r="OAR26" s="1655"/>
      <c r="OAS26" s="1655"/>
      <c r="OAT26" s="1655"/>
      <c r="OAU26" s="1655"/>
      <c r="OAV26" s="1655"/>
      <c r="OAW26" s="1655"/>
      <c r="OAX26" s="1655"/>
      <c r="OAY26" s="1655"/>
      <c r="OAZ26" s="1655"/>
      <c r="OBA26" s="1655"/>
      <c r="OBB26" s="1655"/>
      <c r="OBC26" s="1655"/>
      <c r="OBD26" s="1655"/>
      <c r="OBE26" s="1655"/>
      <c r="OBF26" s="1655"/>
      <c r="OBG26" s="1655"/>
      <c r="OBH26" s="1655"/>
      <c r="OBI26" s="1655"/>
      <c r="OBJ26" s="1655"/>
      <c r="OBK26" s="1655"/>
      <c r="OBL26" s="1655"/>
      <c r="OBM26" s="1655"/>
      <c r="OBN26" s="1655"/>
      <c r="OBO26" s="1655"/>
      <c r="OBP26" s="1655"/>
      <c r="OBQ26" s="1655"/>
      <c r="OBR26" s="1655"/>
      <c r="OBS26" s="1655"/>
      <c r="OBT26" s="1655"/>
      <c r="OBU26" s="1655"/>
      <c r="OBV26" s="1655"/>
      <c r="OBW26" s="1655"/>
      <c r="OBX26" s="1655"/>
      <c r="OBY26" s="1655"/>
      <c r="OBZ26" s="1655"/>
      <c r="OCA26" s="1655"/>
      <c r="OCB26" s="1655"/>
      <c r="OCC26" s="1655"/>
      <c r="OCD26" s="1655"/>
      <c r="OCE26" s="1655"/>
      <c r="OCF26" s="1655"/>
      <c r="OCG26" s="1655"/>
      <c r="OCH26" s="1655"/>
      <c r="OCI26" s="1655"/>
      <c r="OCJ26" s="1655"/>
      <c r="OCK26" s="1655"/>
      <c r="OCL26" s="1655"/>
      <c r="OCM26" s="1655"/>
      <c r="OCN26" s="1655"/>
      <c r="OCO26" s="1655"/>
      <c r="OCP26" s="1655"/>
      <c r="OCQ26" s="1655"/>
      <c r="OCR26" s="1655"/>
      <c r="OCS26" s="1655"/>
      <c r="OCT26" s="1655"/>
      <c r="OCU26" s="1655"/>
      <c r="OCV26" s="1655"/>
      <c r="OCW26" s="1655"/>
      <c r="OCX26" s="1655"/>
      <c r="OCY26" s="1655"/>
      <c r="OCZ26" s="1655"/>
      <c r="ODA26" s="1655"/>
      <c r="ODB26" s="1655"/>
      <c r="ODC26" s="1655"/>
      <c r="ODD26" s="1655"/>
      <c r="ODE26" s="1655"/>
      <c r="ODF26" s="1655"/>
      <c r="ODG26" s="1655"/>
      <c r="ODH26" s="1655"/>
      <c r="ODI26" s="1655"/>
      <c r="ODJ26" s="1655"/>
      <c r="ODK26" s="1655"/>
      <c r="ODL26" s="1655"/>
      <c r="ODM26" s="1655"/>
      <c r="ODN26" s="1655"/>
      <c r="ODO26" s="1655"/>
      <c r="ODP26" s="1655"/>
      <c r="ODQ26" s="1655"/>
      <c r="ODR26" s="1655"/>
      <c r="ODS26" s="1655"/>
      <c r="ODT26" s="1655"/>
      <c r="ODU26" s="1655"/>
      <c r="ODV26" s="1655"/>
      <c r="ODW26" s="1655"/>
      <c r="ODX26" s="1655"/>
      <c r="ODY26" s="1655"/>
      <c r="ODZ26" s="1655"/>
      <c r="OEA26" s="1655"/>
      <c r="OEB26" s="1655"/>
      <c r="OEC26" s="1655"/>
      <c r="OED26" s="1655"/>
      <c r="OEE26" s="1655"/>
      <c r="OEF26" s="1655"/>
      <c r="OEG26" s="1655"/>
      <c r="OEH26" s="1655"/>
      <c r="OEI26" s="1655"/>
      <c r="OEJ26" s="1655"/>
      <c r="OEK26" s="1655"/>
      <c r="OEL26" s="1655"/>
      <c r="OEM26" s="1655"/>
      <c r="OEN26" s="1655"/>
      <c r="OEO26" s="1655"/>
      <c r="OEP26" s="1655"/>
      <c r="OEQ26" s="1655"/>
      <c r="OER26" s="1655"/>
      <c r="OES26" s="1655"/>
      <c r="OET26" s="1655"/>
      <c r="OEU26" s="1655"/>
      <c r="OEV26" s="1655"/>
      <c r="OEW26" s="1655"/>
      <c r="OEX26" s="1655"/>
      <c r="OEY26" s="1655"/>
      <c r="OEZ26" s="1655"/>
      <c r="OFA26" s="1655"/>
      <c r="OFB26" s="1655"/>
      <c r="OFC26" s="1655"/>
      <c r="OFD26" s="1655"/>
      <c r="OFE26" s="1655"/>
      <c r="OFF26" s="1655"/>
      <c r="OFG26" s="1655"/>
      <c r="OFH26" s="1655"/>
      <c r="OFI26" s="1655"/>
      <c r="OFJ26" s="1655"/>
      <c r="OFK26" s="1655"/>
      <c r="OFL26" s="1655"/>
      <c r="OFM26" s="1655"/>
      <c r="OFN26" s="1655"/>
      <c r="OFO26" s="1655"/>
      <c r="OFP26" s="1655"/>
      <c r="OFQ26" s="1655"/>
      <c r="OFR26" s="1655"/>
      <c r="OFS26" s="1655"/>
      <c r="OFT26" s="1655"/>
      <c r="OFU26" s="1655"/>
      <c r="OFV26" s="1655"/>
      <c r="OFW26" s="1655"/>
      <c r="OFX26" s="1655"/>
      <c r="OFY26" s="1655"/>
      <c r="OFZ26" s="1655"/>
      <c r="OGA26" s="1655"/>
      <c r="OGB26" s="1655"/>
      <c r="OGC26" s="1655"/>
      <c r="OGD26" s="1655"/>
      <c r="OGE26" s="1655"/>
      <c r="OGF26" s="1655"/>
      <c r="OGG26" s="1655"/>
      <c r="OGH26" s="1655"/>
      <c r="OGI26" s="1655"/>
      <c r="OGJ26" s="1655"/>
      <c r="OGK26" s="1655"/>
      <c r="OGL26" s="1655"/>
      <c r="OGM26" s="1655"/>
      <c r="OGN26" s="1655"/>
      <c r="OGO26" s="1655"/>
      <c r="OGP26" s="1655"/>
      <c r="OGQ26" s="1655"/>
      <c r="OGR26" s="1655"/>
      <c r="OGS26" s="1655"/>
      <c r="OGT26" s="1655"/>
      <c r="OGU26" s="1655"/>
      <c r="OGV26" s="1655"/>
      <c r="OGW26" s="1655"/>
      <c r="OGX26" s="1655"/>
      <c r="OGY26" s="1655"/>
      <c r="OGZ26" s="1655"/>
      <c r="OHA26" s="1655"/>
      <c r="OHB26" s="1655"/>
      <c r="OHC26" s="1655"/>
      <c r="OHD26" s="1655"/>
      <c r="OHE26" s="1655"/>
      <c r="OHF26" s="1655"/>
      <c r="OHG26" s="1655"/>
      <c r="OHH26" s="1655"/>
      <c r="OHI26" s="1655"/>
      <c r="OHJ26" s="1655"/>
      <c r="OHK26" s="1655"/>
      <c r="OHL26" s="1655"/>
      <c r="OHM26" s="1655"/>
      <c r="OHN26" s="1655"/>
      <c r="OHO26" s="1655"/>
      <c r="OHP26" s="1655"/>
      <c r="OHQ26" s="1655"/>
      <c r="OHR26" s="1655"/>
      <c r="OHS26" s="1655"/>
      <c r="OHT26" s="1655"/>
      <c r="OHU26" s="1655"/>
      <c r="OHV26" s="1655"/>
      <c r="OHW26" s="1655"/>
      <c r="OHX26" s="1655"/>
      <c r="OHY26" s="1655"/>
      <c r="OHZ26" s="1655"/>
      <c r="OIA26" s="1655"/>
      <c r="OIB26" s="1655"/>
      <c r="OIC26" s="1655"/>
      <c r="OID26" s="1655"/>
      <c r="OIE26" s="1655"/>
      <c r="OIF26" s="1655"/>
      <c r="OIG26" s="1655"/>
      <c r="OIH26" s="1655"/>
      <c r="OII26" s="1655"/>
      <c r="OIJ26" s="1655"/>
      <c r="OIK26" s="1655"/>
      <c r="OIL26" s="1655"/>
      <c r="OIM26" s="1655"/>
      <c r="OIN26" s="1655"/>
      <c r="OIO26" s="1655"/>
      <c r="OIP26" s="1655"/>
      <c r="OIQ26" s="1655"/>
      <c r="OIR26" s="1655"/>
      <c r="OIS26" s="1655"/>
      <c r="OIT26" s="1655"/>
      <c r="OIU26" s="1655"/>
      <c r="OIV26" s="1655"/>
      <c r="OIW26" s="1655"/>
      <c r="OIX26" s="1655"/>
      <c r="OIY26" s="1655"/>
      <c r="OIZ26" s="1655"/>
      <c r="OJA26" s="1655"/>
      <c r="OJB26" s="1655"/>
      <c r="OJC26" s="1655"/>
      <c r="OJD26" s="1655"/>
      <c r="OJE26" s="1655"/>
      <c r="OJF26" s="1655"/>
      <c r="OJG26" s="1655"/>
      <c r="OJH26" s="1655"/>
      <c r="OJI26" s="1655"/>
      <c r="OJJ26" s="1655"/>
      <c r="OJK26" s="1655"/>
      <c r="OJL26" s="1655"/>
      <c r="OJM26" s="1655"/>
      <c r="OJN26" s="1655"/>
      <c r="OJO26" s="1655"/>
      <c r="OJP26" s="1655"/>
      <c r="OJQ26" s="1655"/>
      <c r="OJR26" s="1655"/>
      <c r="OJS26" s="1655"/>
      <c r="OJT26" s="1655"/>
      <c r="OJU26" s="1655"/>
      <c r="OJV26" s="1655"/>
      <c r="OJW26" s="1655"/>
      <c r="OJX26" s="1655"/>
      <c r="OJY26" s="1655"/>
      <c r="OJZ26" s="1655"/>
      <c r="OKA26" s="1655"/>
      <c r="OKB26" s="1655"/>
      <c r="OKC26" s="1655"/>
      <c r="OKD26" s="1655"/>
      <c r="OKE26" s="1655"/>
      <c r="OKF26" s="1655"/>
      <c r="OKG26" s="1655"/>
      <c r="OKH26" s="1655"/>
      <c r="OKI26" s="1655"/>
      <c r="OKJ26" s="1655"/>
      <c r="OKK26" s="1655"/>
      <c r="OKL26" s="1655"/>
      <c r="OKM26" s="1655"/>
      <c r="OKN26" s="1655"/>
      <c r="OKO26" s="1655"/>
      <c r="OKP26" s="1655"/>
      <c r="OKQ26" s="1655"/>
      <c r="OKR26" s="1655"/>
      <c r="OKS26" s="1655"/>
      <c r="OKT26" s="1655"/>
      <c r="OKU26" s="1655"/>
      <c r="OKV26" s="1655"/>
      <c r="OKW26" s="1655"/>
      <c r="OKX26" s="1655"/>
      <c r="OKY26" s="1655"/>
      <c r="OKZ26" s="1655"/>
      <c r="OLA26" s="1655"/>
      <c r="OLB26" s="1655"/>
      <c r="OLC26" s="1655"/>
      <c r="OLD26" s="1655"/>
      <c r="OLE26" s="1655"/>
      <c r="OLF26" s="1655"/>
      <c r="OLG26" s="1655"/>
      <c r="OLH26" s="1655"/>
      <c r="OLI26" s="1655"/>
      <c r="OLJ26" s="1655"/>
      <c r="OLK26" s="1655"/>
      <c r="OLL26" s="1655"/>
      <c r="OLM26" s="1655"/>
      <c r="OLN26" s="1655"/>
      <c r="OLO26" s="1655"/>
      <c r="OLP26" s="1655"/>
      <c r="OLQ26" s="1655"/>
      <c r="OLR26" s="1655"/>
      <c r="OLS26" s="1655"/>
      <c r="OLT26" s="1655"/>
      <c r="OLU26" s="1655"/>
      <c r="OLV26" s="1655"/>
      <c r="OLW26" s="1655"/>
      <c r="OLX26" s="1655"/>
      <c r="OLY26" s="1655"/>
      <c r="OLZ26" s="1655"/>
      <c r="OMA26" s="1655"/>
      <c r="OMB26" s="1655"/>
      <c r="OMC26" s="1655"/>
      <c r="OMD26" s="1655"/>
      <c r="OME26" s="1655"/>
      <c r="OMF26" s="1655"/>
      <c r="OMG26" s="1655"/>
      <c r="OMH26" s="1655"/>
      <c r="OMI26" s="1655"/>
      <c r="OMJ26" s="1655"/>
      <c r="OMK26" s="1655"/>
      <c r="OML26" s="1655"/>
      <c r="OMM26" s="1655"/>
      <c r="OMN26" s="1655"/>
      <c r="OMO26" s="1655"/>
      <c r="OMP26" s="1655"/>
      <c r="OMQ26" s="1655"/>
      <c r="OMR26" s="1655"/>
      <c r="OMS26" s="1655"/>
      <c r="OMT26" s="1655"/>
      <c r="OMU26" s="1655"/>
      <c r="OMV26" s="1655"/>
      <c r="OMW26" s="1655"/>
      <c r="OMX26" s="1655"/>
      <c r="OMY26" s="1655"/>
      <c r="OMZ26" s="1655"/>
      <c r="ONA26" s="1655"/>
      <c r="ONB26" s="1655"/>
      <c r="ONC26" s="1655"/>
      <c r="OND26" s="1655"/>
      <c r="ONE26" s="1655"/>
      <c r="ONF26" s="1655"/>
      <c r="ONG26" s="1655"/>
      <c r="ONH26" s="1655"/>
      <c r="ONI26" s="1655"/>
      <c r="ONJ26" s="1655"/>
      <c r="ONK26" s="1655"/>
      <c r="ONL26" s="1655"/>
      <c r="ONM26" s="1655"/>
      <c r="ONN26" s="1655"/>
      <c r="ONO26" s="1655"/>
      <c r="ONP26" s="1655"/>
      <c r="ONQ26" s="1655"/>
      <c r="ONR26" s="1655"/>
      <c r="ONS26" s="1655"/>
      <c r="ONT26" s="1655"/>
      <c r="ONU26" s="1655"/>
      <c r="ONV26" s="1655"/>
      <c r="ONW26" s="1655"/>
      <c r="ONX26" s="1655"/>
      <c r="ONY26" s="1655"/>
      <c r="ONZ26" s="1655"/>
      <c r="OOA26" s="1655"/>
      <c r="OOB26" s="1655"/>
      <c r="OOC26" s="1655"/>
      <c r="OOD26" s="1655"/>
      <c r="OOE26" s="1655"/>
      <c r="OOF26" s="1655"/>
      <c r="OOG26" s="1655"/>
      <c r="OOH26" s="1655"/>
      <c r="OOI26" s="1655"/>
      <c r="OOJ26" s="1655"/>
      <c r="OOK26" s="1655"/>
      <c r="OOL26" s="1655"/>
      <c r="OOM26" s="1655"/>
      <c r="OON26" s="1655"/>
      <c r="OOO26" s="1655"/>
      <c r="OOP26" s="1655"/>
      <c r="OOQ26" s="1655"/>
      <c r="OOR26" s="1655"/>
      <c r="OOS26" s="1655"/>
      <c r="OOT26" s="1655"/>
      <c r="OOU26" s="1655"/>
      <c r="OOV26" s="1655"/>
      <c r="OOW26" s="1655"/>
      <c r="OOX26" s="1655"/>
      <c r="OOY26" s="1655"/>
      <c r="OOZ26" s="1655"/>
      <c r="OPA26" s="1655"/>
      <c r="OPB26" s="1655"/>
      <c r="OPC26" s="1655"/>
      <c r="OPD26" s="1655"/>
      <c r="OPE26" s="1655"/>
      <c r="OPF26" s="1655"/>
      <c r="OPG26" s="1655"/>
      <c r="OPH26" s="1655"/>
      <c r="OPI26" s="1655"/>
      <c r="OPJ26" s="1655"/>
      <c r="OPK26" s="1655"/>
      <c r="OPL26" s="1655"/>
      <c r="OPM26" s="1655"/>
      <c r="OPN26" s="1655"/>
      <c r="OPO26" s="1655"/>
      <c r="OPP26" s="1655"/>
      <c r="OPQ26" s="1655"/>
      <c r="OPR26" s="1655"/>
      <c r="OPS26" s="1655"/>
      <c r="OPT26" s="1655"/>
      <c r="OPU26" s="1655"/>
      <c r="OPV26" s="1655"/>
      <c r="OPW26" s="1655"/>
      <c r="OPX26" s="1655"/>
      <c r="OPY26" s="1655"/>
      <c r="OPZ26" s="1655"/>
      <c r="OQA26" s="1655"/>
      <c r="OQB26" s="1655"/>
      <c r="OQC26" s="1655"/>
      <c r="OQD26" s="1655"/>
      <c r="OQE26" s="1655"/>
      <c r="OQF26" s="1655"/>
      <c r="OQG26" s="1655"/>
      <c r="OQH26" s="1655"/>
      <c r="OQI26" s="1655"/>
      <c r="OQJ26" s="1655"/>
      <c r="OQK26" s="1655"/>
      <c r="OQL26" s="1655"/>
      <c r="OQM26" s="1655"/>
      <c r="OQN26" s="1655"/>
      <c r="OQO26" s="1655"/>
      <c r="OQP26" s="1655"/>
      <c r="OQQ26" s="1655"/>
      <c r="OQR26" s="1655"/>
      <c r="OQS26" s="1655"/>
      <c r="OQT26" s="1655"/>
      <c r="OQU26" s="1655"/>
      <c r="OQV26" s="1655"/>
      <c r="OQW26" s="1655"/>
      <c r="OQX26" s="1655"/>
      <c r="OQY26" s="1655"/>
      <c r="OQZ26" s="1655"/>
      <c r="ORA26" s="1655"/>
      <c r="ORB26" s="1655"/>
      <c r="ORC26" s="1655"/>
      <c r="ORD26" s="1655"/>
      <c r="ORE26" s="1655"/>
      <c r="ORF26" s="1655"/>
      <c r="ORG26" s="1655"/>
      <c r="ORH26" s="1655"/>
      <c r="ORI26" s="1655"/>
      <c r="ORJ26" s="1655"/>
      <c r="ORK26" s="1655"/>
      <c r="ORL26" s="1655"/>
      <c r="ORM26" s="1655"/>
      <c r="ORN26" s="1655"/>
      <c r="ORO26" s="1655"/>
      <c r="ORP26" s="1655"/>
      <c r="ORQ26" s="1655"/>
      <c r="ORR26" s="1655"/>
      <c r="ORS26" s="1655"/>
      <c r="ORT26" s="1655"/>
      <c r="ORU26" s="1655"/>
      <c r="ORV26" s="1655"/>
      <c r="ORW26" s="1655"/>
      <c r="ORX26" s="1655"/>
      <c r="ORY26" s="1655"/>
      <c r="ORZ26" s="1655"/>
      <c r="OSA26" s="1655"/>
      <c r="OSB26" s="1655"/>
      <c r="OSC26" s="1655"/>
      <c r="OSD26" s="1655"/>
      <c r="OSE26" s="1655"/>
      <c r="OSF26" s="1655"/>
      <c r="OSG26" s="1655"/>
      <c r="OSH26" s="1655"/>
      <c r="OSI26" s="1655"/>
      <c r="OSJ26" s="1655"/>
      <c r="OSK26" s="1655"/>
      <c r="OSL26" s="1655"/>
      <c r="OSM26" s="1655"/>
      <c r="OSN26" s="1655"/>
      <c r="OSO26" s="1655"/>
      <c r="OSP26" s="1655"/>
      <c r="OSQ26" s="1655"/>
      <c r="OSR26" s="1655"/>
      <c r="OSS26" s="1655"/>
      <c r="OST26" s="1655"/>
      <c r="OSU26" s="1655"/>
      <c r="OSV26" s="1655"/>
      <c r="OSW26" s="1655"/>
      <c r="OSX26" s="1655"/>
      <c r="OSY26" s="1655"/>
      <c r="OSZ26" s="1655"/>
      <c r="OTA26" s="1655"/>
      <c r="OTB26" s="1655"/>
      <c r="OTC26" s="1655"/>
      <c r="OTD26" s="1655"/>
      <c r="OTE26" s="1655"/>
      <c r="OTF26" s="1655"/>
      <c r="OTG26" s="1655"/>
      <c r="OTH26" s="1655"/>
      <c r="OTI26" s="1655"/>
      <c r="OTJ26" s="1655"/>
      <c r="OTK26" s="1655"/>
      <c r="OTL26" s="1655"/>
      <c r="OTM26" s="1655"/>
      <c r="OTN26" s="1655"/>
      <c r="OTO26" s="1655"/>
      <c r="OTP26" s="1655"/>
      <c r="OTQ26" s="1655"/>
      <c r="OTR26" s="1655"/>
      <c r="OTS26" s="1655"/>
      <c r="OTT26" s="1655"/>
      <c r="OTU26" s="1655"/>
      <c r="OTV26" s="1655"/>
      <c r="OTW26" s="1655"/>
      <c r="OTX26" s="1655"/>
      <c r="OTY26" s="1655"/>
      <c r="OTZ26" s="1655"/>
      <c r="OUA26" s="1655"/>
      <c r="OUB26" s="1655"/>
      <c r="OUC26" s="1655"/>
      <c r="OUD26" s="1655"/>
      <c r="OUE26" s="1655"/>
      <c r="OUF26" s="1655"/>
      <c r="OUG26" s="1655"/>
      <c r="OUH26" s="1655"/>
      <c r="OUI26" s="1655"/>
      <c r="OUJ26" s="1655"/>
      <c r="OUK26" s="1655"/>
      <c r="OUL26" s="1655"/>
      <c r="OUM26" s="1655"/>
      <c r="OUN26" s="1655"/>
      <c r="OUO26" s="1655"/>
      <c r="OUP26" s="1655"/>
      <c r="OUQ26" s="1655"/>
      <c r="OUR26" s="1655"/>
      <c r="OUS26" s="1655"/>
      <c r="OUT26" s="1655"/>
      <c r="OUU26" s="1655"/>
      <c r="OUV26" s="1655"/>
      <c r="OUW26" s="1655"/>
      <c r="OUX26" s="1655"/>
      <c r="OUY26" s="1655"/>
      <c r="OUZ26" s="1655"/>
      <c r="OVA26" s="1655"/>
      <c r="OVB26" s="1655"/>
      <c r="OVC26" s="1655"/>
      <c r="OVD26" s="1655"/>
      <c r="OVE26" s="1655"/>
      <c r="OVF26" s="1655"/>
      <c r="OVG26" s="1655"/>
      <c r="OVH26" s="1655"/>
      <c r="OVI26" s="1655"/>
      <c r="OVJ26" s="1655"/>
      <c r="OVK26" s="1655"/>
      <c r="OVL26" s="1655"/>
      <c r="OVM26" s="1655"/>
      <c r="OVN26" s="1655"/>
      <c r="OVO26" s="1655"/>
      <c r="OVP26" s="1655"/>
      <c r="OVQ26" s="1655"/>
      <c r="OVR26" s="1655"/>
      <c r="OVS26" s="1655"/>
      <c r="OVT26" s="1655"/>
      <c r="OVU26" s="1655"/>
      <c r="OVV26" s="1655"/>
      <c r="OVW26" s="1655"/>
      <c r="OVX26" s="1655"/>
      <c r="OVY26" s="1655"/>
      <c r="OVZ26" s="1655"/>
      <c r="OWA26" s="1655"/>
      <c r="OWB26" s="1655"/>
      <c r="OWC26" s="1655"/>
      <c r="OWD26" s="1655"/>
      <c r="OWE26" s="1655"/>
      <c r="OWF26" s="1655"/>
      <c r="OWG26" s="1655"/>
      <c r="OWH26" s="1655"/>
      <c r="OWI26" s="1655"/>
      <c r="OWJ26" s="1655"/>
      <c r="OWK26" s="1655"/>
      <c r="OWL26" s="1655"/>
      <c r="OWM26" s="1655"/>
      <c r="OWN26" s="1655"/>
      <c r="OWO26" s="1655"/>
      <c r="OWP26" s="1655"/>
      <c r="OWQ26" s="1655"/>
      <c r="OWR26" s="1655"/>
      <c r="OWS26" s="1655"/>
      <c r="OWT26" s="1655"/>
      <c r="OWU26" s="1655"/>
      <c r="OWV26" s="1655"/>
      <c r="OWW26" s="1655"/>
      <c r="OWX26" s="1655"/>
      <c r="OWY26" s="1655"/>
      <c r="OWZ26" s="1655"/>
      <c r="OXA26" s="1655"/>
      <c r="OXB26" s="1655"/>
      <c r="OXC26" s="1655"/>
      <c r="OXD26" s="1655"/>
      <c r="OXE26" s="1655"/>
      <c r="OXF26" s="1655"/>
      <c r="OXG26" s="1655"/>
      <c r="OXH26" s="1655"/>
      <c r="OXI26" s="1655"/>
      <c r="OXJ26" s="1655"/>
      <c r="OXK26" s="1655"/>
      <c r="OXL26" s="1655"/>
      <c r="OXM26" s="1655"/>
      <c r="OXN26" s="1655"/>
      <c r="OXO26" s="1655"/>
      <c r="OXP26" s="1655"/>
      <c r="OXQ26" s="1655"/>
      <c r="OXR26" s="1655"/>
      <c r="OXS26" s="1655"/>
      <c r="OXT26" s="1655"/>
      <c r="OXU26" s="1655"/>
      <c r="OXV26" s="1655"/>
      <c r="OXW26" s="1655"/>
      <c r="OXX26" s="1655"/>
      <c r="OXY26" s="1655"/>
      <c r="OXZ26" s="1655"/>
      <c r="OYA26" s="1655"/>
      <c r="OYB26" s="1655"/>
      <c r="OYC26" s="1655"/>
      <c r="OYD26" s="1655"/>
      <c r="OYE26" s="1655"/>
      <c r="OYF26" s="1655"/>
      <c r="OYG26" s="1655"/>
      <c r="OYH26" s="1655"/>
      <c r="OYI26" s="1655"/>
      <c r="OYJ26" s="1655"/>
      <c r="OYK26" s="1655"/>
      <c r="OYL26" s="1655"/>
      <c r="OYM26" s="1655"/>
      <c r="OYN26" s="1655"/>
      <c r="OYO26" s="1655"/>
      <c r="OYP26" s="1655"/>
      <c r="OYQ26" s="1655"/>
      <c r="OYR26" s="1655"/>
      <c r="OYS26" s="1655"/>
      <c r="OYT26" s="1655"/>
      <c r="OYU26" s="1655"/>
      <c r="OYV26" s="1655"/>
      <c r="OYW26" s="1655"/>
      <c r="OYX26" s="1655"/>
      <c r="OYY26" s="1655"/>
      <c r="OYZ26" s="1655"/>
      <c r="OZA26" s="1655"/>
      <c r="OZB26" s="1655"/>
      <c r="OZC26" s="1655"/>
      <c r="OZD26" s="1655"/>
      <c r="OZE26" s="1655"/>
      <c r="OZF26" s="1655"/>
      <c r="OZG26" s="1655"/>
      <c r="OZH26" s="1655"/>
      <c r="OZI26" s="1655"/>
      <c r="OZJ26" s="1655"/>
      <c r="OZK26" s="1655"/>
      <c r="OZL26" s="1655"/>
      <c r="OZM26" s="1655"/>
      <c r="OZN26" s="1655"/>
      <c r="OZO26" s="1655"/>
      <c r="OZP26" s="1655"/>
      <c r="OZQ26" s="1655"/>
      <c r="OZR26" s="1655"/>
      <c r="OZS26" s="1655"/>
      <c r="OZT26" s="1655"/>
      <c r="OZU26" s="1655"/>
      <c r="OZV26" s="1655"/>
      <c r="OZW26" s="1655"/>
      <c r="OZX26" s="1655"/>
      <c r="OZY26" s="1655"/>
      <c r="OZZ26" s="1655"/>
      <c r="PAA26" s="1655"/>
      <c r="PAB26" s="1655"/>
      <c r="PAC26" s="1655"/>
      <c r="PAD26" s="1655"/>
      <c r="PAE26" s="1655"/>
      <c r="PAF26" s="1655"/>
      <c r="PAG26" s="1655"/>
      <c r="PAH26" s="1655"/>
      <c r="PAI26" s="1655"/>
      <c r="PAJ26" s="1655"/>
      <c r="PAK26" s="1655"/>
      <c r="PAL26" s="1655"/>
      <c r="PAM26" s="1655"/>
      <c r="PAN26" s="1655"/>
      <c r="PAO26" s="1655"/>
      <c r="PAP26" s="1655"/>
      <c r="PAQ26" s="1655"/>
      <c r="PAR26" s="1655"/>
      <c r="PAS26" s="1655"/>
      <c r="PAT26" s="1655"/>
      <c r="PAU26" s="1655"/>
      <c r="PAV26" s="1655"/>
      <c r="PAW26" s="1655"/>
      <c r="PAX26" s="1655"/>
      <c r="PAY26" s="1655"/>
      <c r="PAZ26" s="1655"/>
      <c r="PBA26" s="1655"/>
      <c r="PBB26" s="1655"/>
      <c r="PBC26" s="1655"/>
      <c r="PBD26" s="1655"/>
      <c r="PBE26" s="1655"/>
      <c r="PBF26" s="1655"/>
      <c r="PBG26" s="1655"/>
      <c r="PBH26" s="1655"/>
      <c r="PBI26" s="1655"/>
      <c r="PBJ26" s="1655"/>
      <c r="PBK26" s="1655"/>
      <c r="PBL26" s="1655"/>
      <c r="PBM26" s="1655"/>
      <c r="PBN26" s="1655"/>
      <c r="PBO26" s="1655"/>
      <c r="PBP26" s="1655"/>
      <c r="PBQ26" s="1655"/>
      <c r="PBR26" s="1655"/>
      <c r="PBS26" s="1655"/>
      <c r="PBT26" s="1655"/>
      <c r="PBU26" s="1655"/>
      <c r="PBV26" s="1655"/>
      <c r="PBW26" s="1655"/>
      <c r="PBX26" s="1655"/>
      <c r="PBY26" s="1655"/>
      <c r="PBZ26" s="1655"/>
      <c r="PCA26" s="1655"/>
      <c r="PCB26" s="1655"/>
      <c r="PCC26" s="1655"/>
      <c r="PCD26" s="1655"/>
      <c r="PCE26" s="1655"/>
      <c r="PCF26" s="1655"/>
      <c r="PCG26" s="1655"/>
      <c r="PCH26" s="1655"/>
      <c r="PCI26" s="1655"/>
      <c r="PCJ26" s="1655"/>
      <c r="PCK26" s="1655"/>
      <c r="PCL26" s="1655"/>
      <c r="PCM26" s="1655"/>
      <c r="PCN26" s="1655"/>
      <c r="PCO26" s="1655"/>
      <c r="PCP26" s="1655"/>
      <c r="PCQ26" s="1655"/>
      <c r="PCR26" s="1655"/>
      <c r="PCS26" s="1655"/>
      <c r="PCT26" s="1655"/>
      <c r="PCU26" s="1655"/>
      <c r="PCV26" s="1655"/>
      <c r="PCW26" s="1655"/>
      <c r="PCX26" s="1655"/>
      <c r="PCY26" s="1655"/>
      <c r="PCZ26" s="1655"/>
      <c r="PDA26" s="1655"/>
      <c r="PDB26" s="1655"/>
      <c r="PDC26" s="1655"/>
      <c r="PDD26" s="1655"/>
      <c r="PDE26" s="1655"/>
      <c r="PDF26" s="1655"/>
      <c r="PDG26" s="1655"/>
      <c r="PDH26" s="1655"/>
      <c r="PDI26" s="1655"/>
      <c r="PDJ26" s="1655"/>
      <c r="PDK26" s="1655"/>
      <c r="PDL26" s="1655"/>
      <c r="PDM26" s="1655"/>
      <c r="PDN26" s="1655"/>
      <c r="PDO26" s="1655"/>
      <c r="PDP26" s="1655"/>
      <c r="PDQ26" s="1655"/>
      <c r="PDR26" s="1655"/>
      <c r="PDS26" s="1655"/>
      <c r="PDT26" s="1655"/>
      <c r="PDU26" s="1655"/>
      <c r="PDV26" s="1655"/>
      <c r="PDW26" s="1655"/>
      <c r="PDX26" s="1655"/>
      <c r="PDY26" s="1655"/>
      <c r="PDZ26" s="1655"/>
      <c r="PEA26" s="1655"/>
      <c r="PEB26" s="1655"/>
      <c r="PEC26" s="1655"/>
      <c r="PED26" s="1655"/>
      <c r="PEE26" s="1655"/>
      <c r="PEF26" s="1655"/>
      <c r="PEG26" s="1655"/>
      <c r="PEH26" s="1655"/>
      <c r="PEI26" s="1655"/>
      <c r="PEJ26" s="1655"/>
      <c r="PEK26" s="1655"/>
      <c r="PEL26" s="1655"/>
      <c r="PEM26" s="1655"/>
      <c r="PEN26" s="1655"/>
      <c r="PEO26" s="1655"/>
      <c r="PEP26" s="1655"/>
      <c r="PEQ26" s="1655"/>
      <c r="PER26" s="1655"/>
      <c r="PES26" s="1655"/>
      <c r="PET26" s="1655"/>
      <c r="PEU26" s="1655"/>
      <c r="PEV26" s="1655"/>
      <c r="PEW26" s="1655"/>
      <c r="PEX26" s="1655"/>
      <c r="PEY26" s="1655"/>
      <c r="PEZ26" s="1655"/>
      <c r="PFA26" s="1655"/>
      <c r="PFB26" s="1655"/>
      <c r="PFC26" s="1655"/>
      <c r="PFD26" s="1655"/>
      <c r="PFE26" s="1655"/>
      <c r="PFF26" s="1655"/>
      <c r="PFG26" s="1655"/>
      <c r="PFH26" s="1655"/>
      <c r="PFI26" s="1655"/>
      <c r="PFJ26" s="1655"/>
      <c r="PFK26" s="1655"/>
      <c r="PFL26" s="1655"/>
      <c r="PFM26" s="1655"/>
      <c r="PFN26" s="1655"/>
      <c r="PFO26" s="1655"/>
      <c r="PFP26" s="1655"/>
      <c r="PFQ26" s="1655"/>
      <c r="PFR26" s="1655"/>
      <c r="PFS26" s="1655"/>
      <c r="PFT26" s="1655"/>
      <c r="PFU26" s="1655"/>
      <c r="PFV26" s="1655"/>
      <c r="PFW26" s="1655"/>
      <c r="PFX26" s="1655"/>
      <c r="PFY26" s="1655"/>
      <c r="PFZ26" s="1655"/>
      <c r="PGA26" s="1655"/>
      <c r="PGB26" s="1655"/>
      <c r="PGC26" s="1655"/>
      <c r="PGD26" s="1655"/>
      <c r="PGE26" s="1655"/>
      <c r="PGF26" s="1655"/>
      <c r="PGG26" s="1655"/>
      <c r="PGH26" s="1655"/>
      <c r="PGI26" s="1655"/>
      <c r="PGJ26" s="1655"/>
      <c r="PGK26" s="1655"/>
      <c r="PGL26" s="1655"/>
      <c r="PGM26" s="1655"/>
      <c r="PGN26" s="1655"/>
      <c r="PGO26" s="1655"/>
      <c r="PGP26" s="1655"/>
      <c r="PGQ26" s="1655"/>
      <c r="PGR26" s="1655"/>
      <c r="PGS26" s="1655"/>
      <c r="PGT26" s="1655"/>
      <c r="PGU26" s="1655"/>
      <c r="PGV26" s="1655"/>
      <c r="PGW26" s="1655"/>
      <c r="PGX26" s="1655"/>
      <c r="PGY26" s="1655"/>
      <c r="PGZ26" s="1655"/>
      <c r="PHA26" s="1655"/>
      <c r="PHB26" s="1655"/>
      <c r="PHC26" s="1655"/>
      <c r="PHD26" s="1655"/>
      <c r="PHE26" s="1655"/>
      <c r="PHF26" s="1655"/>
      <c r="PHG26" s="1655"/>
      <c r="PHH26" s="1655"/>
      <c r="PHI26" s="1655"/>
      <c r="PHJ26" s="1655"/>
      <c r="PHK26" s="1655"/>
      <c r="PHL26" s="1655"/>
      <c r="PHM26" s="1655"/>
      <c r="PHN26" s="1655"/>
      <c r="PHO26" s="1655"/>
      <c r="PHP26" s="1655"/>
      <c r="PHQ26" s="1655"/>
      <c r="PHR26" s="1655"/>
      <c r="PHS26" s="1655"/>
      <c r="PHT26" s="1655"/>
      <c r="PHU26" s="1655"/>
      <c r="PHV26" s="1655"/>
      <c r="PHW26" s="1655"/>
      <c r="PHX26" s="1655"/>
      <c r="PHY26" s="1655"/>
      <c r="PHZ26" s="1655"/>
      <c r="PIA26" s="1655"/>
      <c r="PIB26" s="1655"/>
      <c r="PIC26" s="1655"/>
      <c r="PID26" s="1655"/>
      <c r="PIE26" s="1655"/>
      <c r="PIF26" s="1655"/>
      <c r="PIG26" s="1655"/>
      <c r="PIH26" s="1655"/>
      <c r="PII26" s="1655"/>
      <c r="PIJ26" s="1655"/>
      <c r="PIK26" s="1655"/>
      <c r="PIL26" s="1655"/>
      <c r="PIM26" s="1655"/>
      <c r="PIN26" s="1655"/>
      <c r="PIO26" s="1655"/>
      <c r="PIP26" s="1655"/>
      <c r="PIQ26" s="1655"/>
      <c r="PIR26" s="1655"/>
      <c r="PIS26" s="1655"/>
      <c r="PIT26" s="1655"/>
      <c r="PIU26" s="1655"/>
      <c r="PIV26" s="1655"/>
      <c r="PIW26" s="1655"/>
      <c r="PIX26" s="1655"/>
      <c r="PIY26" s="1655"/>
      <c r="PIZ26" s="1655"/>
      <c r="PJA26" s="1655"/>
      <c r="PJB26" s="1655"/>
      <c r="PJC26" s="1655"/>
      <c r="PJD26" s="1655"/>
      <c r="PJE26" s="1655"/>
      <c r="PJF26" s="1655"/>
      <c r="PJG26" s="1655"/>
      <c r="PJH26" s="1655"/>
      <c r="PJI26" s="1655"/>
      <c r="PJJ26" s="1655"/>
      <c r="PJK26" s="1655"/>
      <c r="PJL26" s="1655"/>
      <c r="PJM26" s="1655"/>
      <c r="PJN26" s="1655"/>
      <c r="PJO26" s="1655"/>
      <c r="PJP26" s="1655"/>
      <c r="PJQ26" s="1655"/>
      <c r="PJR26" s="1655"/>
      <c r="PJS26" s="1655"/>
      <c r="PJT26" s="1655"/>
      <c r="PJU26" s="1655"/>
      <c r="PJV26" s="1655"/>
      <c r="PJW26" s="1655"/>
      <c r="PJX26" s="1655"/>
      <c r="PJY26" s="1655"/>
      <c r="PJZ26" s="1655"/>
      <c r="PKA26" s="1655"/>
      <c r="PKB26" s="1655"/>
      <c r="PKC26" s="1655"/>
      <c r="PKD26" s="1655"/>
      <c r="PKE26" s="1655"/>
      <c r="PKF26" s="1655"/>
      <c r="PKG26" s="1655"/>
      <c r="PKH26" s="1655"/>
      <c r="PKI26" s="1655"/>
      <c r="PKJ26" s="1655"/>
      <c r="PKK26" s="1655"/>
      <c r="PKL26" s="1655"/>
      <c r="PKM26" s="1655"/>
      <c r="PKN26" s="1655"/>
      <c r="PKO26" s="1655"/>
      <c r="PKP26" s="1655"/>
      <c r="PKQ26" s="1655"/>
      <c r="PKR26" s="1655"/>
      <c r="PKS26" s="1655"/>
      <c r="PKT26" s="1655"/>
      <c r="PKU26" s="1655"/>
      <c r="PKV26" s="1655"/>
      <c r="PKW26" s="1655"/>
      <c r="PKX26" s="1655"/>
      <c r="PKY26" s="1655"/>
      <c r="PKZ26" s="1655"/>
      <c r="PLA26" s="1655"/>
      <c r="PLB26" s="1655"/>
      <c r="PLC26" s="1655"/>
      <c r="PLD26" s="1655"/>
      <c r="PLE26" s="1655"/>
      <c r="PLF26" s="1655"/>
      <c r="PLG26" s="1655"/>
      <c r="PLH26" s="1655"/>
      <c r="PLI26" s="1655"/>
      <c r="PLJ26" s="1655"/>
      <c r="PLK26" s="1655"/>
      <c r="PLL26" s="1655"/>
      <c r="PLM26" s="1655"/>
      <c r="PLN26" s="1655"/>
      <c r="PLO26" s="1655"/>
      <c r="PLP26" s="1655"/>
      <c r="PLQ26" s="1655"/>
      <c r="PLR26" s="1655"/>
      <c r="PLS26" s="1655"/>
      <c r="PLT26" s="1655"/>
      <c r="PLU26" s="1655"/>
      <c r="PLV26" s="1655"/>
      <c r="PLW26" s="1655"/>
      <c r="PLX26" s="1655"/>
      <c r="PLY26" s="1655"/>
      <c r="PLZ26" s="1655"/>
      <c r="PMA26" s="1655"/>
      <c r="PMB26" s="1655"/>
      <c r="PMC26" s="1655"/>
      <c r="PMD26" s="1655"/>
      <c r="PME26" s="1655"/>
      <c r="PMF26" s="1655"/>
      <c r="PMG26" s="1655"/>
      <c r="PMH26" s="1655"/>
      <c r="PMI26" s="1655"/>
      <c r="PMJ26" s="1655"/>
      <c r="PMK26" s="1655"/>
      <c r="PML26" s="1655"/>
      <c r="PMM26" s="1655"/>
      <c r="PMN26" s="1655"/>
      <c r="PMO26" s="1655"/>
      <c r="PMP26" s="1655"/>
      <c r="PMQ26" s="1655"/>
      <c r="PMR26" s="1655"/>
      <c r="PMS26" s="1655"/>
      <c r="PMT26" s="1655"/>
      <c r="PMU26" s="1655"/>
      <c r="PMV26" s="1655"/>
      <c r="PMW26" s="1655"/>
      <c r="PMX26" s="1655"/>
      <c r="PMY26" s="1655"/>
      <c r="PMZ26" s="1655"/>
      <c r="PNA26" s="1655"/>
      <c r="PNB26" s="1655"/>
      <c r="PNC26" s="1655"/>
      <c r="PND26" s="1655"/>
      <c r="PNE26" s="1655"/>
      <c r="PNF26" s="1655"/>
      <c r="PNG26" s="1655"/>
      <c r="PNH26" s="1655"/>
      <c r="PNI26" s="1655"/>
      <c r="PNJ26" s="1655"/>
      <c r="PNK26" s="1655"/>
      <c r="PNL26" s="1655"/>
      <c r="PNM26" s="1655"/>
      <c r="PNN26" s="1655"/>
      <c r="PNO26" s="1655"/>
      <c r="PNP26" s="1655"/>
      <c r="PNQ26" s="1655"/>
      <c r="PNR26" s="1655"/>
      <c r="PNS26" s="1655"/>
      <c r="PNT26" s="1655"/>
      <c r="PNU26" s="1655"/>
      <c r="PNV26" s="1655"/>
      <c r="PNW26" s="1655"/>
      <c r="PNX26" s="1655"/>
      <c r="PNY26" s="1655"/>
      <c r="PNZ26" s="1655"/>
      <c r="POA26" s="1655"/>
      <c r="POB26" s="1655"/>
      <c r="POC26" s="1655"/>
      <c r="POD26" s="1655"/>
      <c r="POE26" s="1655"/>
      <c r="POF26" s="1655"/>
      <c r="POG26" s="1655"/>
      <c r="POH26" s="1655"/>
      <c r="POI26" s="1655"/>
      <c r="POJ26" s="1655"/>
      <c r="POK26" s="1655"/>
      <c r="POL26" s="1655"/>
      <c r="POM26" s="1655"/>
      <c r="PON26" s="1655"/>
      <c r="POO26" s="1655"/>
      <c r="POP26" s="1655"/>
      <c r="POQ26" s="1655"/>
      <c r="POR26" s="1655"/>
      <c r="POS26" s="1655"/>
      <c r="POT26" s="1655"/>
      <c r="POU26" s="1655"/>
      <c r="POV26" s="1655"/>
      <c r="POW26" s="1655"/>
      <c r="POX26" s="1655"/>
      <c r="POY26" s="1655"/>
      <c r="POZ26" s="1655"/>
      <c r="PPA26" s="1655"/>
      <c r="PPB26" s="1655"/>
      <c r="PPC26" s="1655"/>
      <c r="PPD26" s="1655"/>
      <c r="PPE26" s="1655"/>
      <c r="PPF26" s="1655"/>
      <c r="PPG26" s="1655"/>
      <c r="PPH26" s="1655"/>
      <c r="PPI26" s="1655"/>
      <c r="PPJ26" s="1655"/>
      <c r="PPK26" s="1655"/>
      <c r="PPL26" s="1655"/>
      <c r="PPM26" s="1655"/>
      <c r="PPN26" s="1655"/>
      <c r="PPO26" s="1655"/>
      <c r="PPP26" s="1655"/>
      <c r="PPQ26" s="1655"/>
      <c r="PPR26" s="1655"/>
      <c r="PPS26" s="1655"/>
      <c r="PPT26" s="1655"/>
      <c r="PPU26" s="1655"/>
      <c r="PPV26" s="1655"/>
      <c r="PPW26" s="1655"/>
      <c r="PPX26" s="1655"/>
      <c r="PPY26" s="1655"/>
      <c r="PPZ26" s="1655"/>
      <c r="PQA26" s="1655"/>
      <c r="PQB26" s="1655"/>
      <c r="PQC26" s="1655"/>
      <c r="PQD26" s="1655"/>
      <c r="PQE26" s="1655"/>
      <c r="PQF26" s="1655"/>
      <c r="PQG26" s="1655"/>
      <c r="PQH26" s="1655"/>
      <c r="PQI26" s="1655"/>
      <c r="PQJ26" s="1655"/>
      <c r="PQK26" s="1655"/>
      <c r="PQL26" s="1655"/>
      <c r="PQM26" s="1655"/>
      <c r="PQN26" s="1655"/>
      <c r="PQO26" s="1655"/>
      <c r="PQP26" s="1655"/>
      <c r="PQQ26" s="1655"/>
      <c r="PQR26" s="1655"/>
      <c r="PQS26" s="1655"/>
      <c r="PQT26" s="1655"/>
      <c r="PQU26" s="1655"/>
      <c r="PQV26" s="1655"/>
      <c r="PQW26" s="1655"/>
      <c r="PQX26" s="1655"/>
      <c r="PQY26" s="1655"/>
      <c r="PQZ26" s="1655"/>
      <c r="PRA26" s="1655"/>
      <c r="PRB26" s="1655"/>
      <c r="PRC26" s="1655"/>
      <c r="PRD26" s="1655"/>
      <c r="PRE26" s="1655"/>
      <c r="PRF26" s="1655"/>
      <c r="PRG26" s="1655"/>
      <c r="PRH26" s="1655"/>
      <c r="PRI26" s="1655"/>
      <c r="PRJ26" s="1655"/>
      <c r="PRK26" s="1655"/>
      <c r="PRL26" s="1655"/>
      <c r="PRM26" s="1655"/>
      <c r="PRN26" s="1655"/>
      <c r="PRO26" s="1655"/>
      <c r="PRP26" s="1655"/>
      <c r="PRQ26" s="1655"/>
      <c r="PRR26" s="1655"/>
      <c r="PRS26" s="1655"/>
      <c r="PRT26" s="1655"/>
      <c r="PRU26" s="1655"/>
      <c r="PRV26" s="1655"/>
      <c r="PRW26" s="1655"/>
      <c r="PRX26" s="1655"/>
      <c r="PRY26" s="1655"/>
      <c r="PRZ26" s="1655"/>
      <c r="PSA26" s="1655"/>
      <c r="PSB26" s="1655"/>
      <c r="PSC26" s="1655"/>
      <c r="PSD26" s="1655"/>
      <c r="PSE26" s="1655"/>
      <c r="PSF26" s="1655"/>
      <c r="PSG26" s="1655"/>
      <c r="PSH26" s="1655"/>
      <c r="PSI26" s="1655"/>
      <c r="PSJ26" s="1655"/>
      <c r="PSK26" s="1655"/>
      <c r="PSL26" s="1655"/>
      <c r="PSM26" s="1655"/>
      <c r="PSN26" s="1655"/>
      <c r="PSO26" s="1655"/>
      <c r="PSP26" s="1655"/>
      <c r="PSQ26" s="1655"/>
      <c r="PSR26" s="1655"/>
      <c r="PSS26" s="1655"/>
      <c r="PST26" s="1655"/>
      <c r="PSU26" s="1655"/>
      <c r="PSV26" s="1655"/>
      <c r="PSW26" s="1655"/>
      <c r="PSX26" s="1655"/>
      <c r="PSY26" s="1655"/>
      <c r="PSZ26" s="1655"/>
      <c r="PTA26" s="1655"/>
      <c r="PTB26" s="1655"/>
      <c r="PTC26" s="1655"/>
      <c r="PTD26" s="1655"/>
      <c r="PTE26" s="1655"/>
      <c r="PTF26" s="1655"/>
      <c r="PTG26" s="1655"/>
      <c r="PTH26" s="1655"/>
      <c r="PTI26" s="1655"/>
      <c r="PTJ26" s="1655"/>
      <c r="PTK26" s="1655"/>
      <c r="PTL26" s="1655"/>
      <c r="PTM26" s="1655"/>
      <c r="PTN26" s="1655"/>
      <c r="PTO26" s="1655"/>
      <c r="PTP26" s="1655"/>
      <c r="PTQ26" s="1655"/>
      <c r="PTR26" s="1655"/>
      <c r="PTS26" s="1655"/>
      <c r="PTT26" s="1655"/>
      <c r="PTU26" s="1655"/>
      <c r="PTV26" s="1655"/>
      <c r="PTW26" s="1655"/>
      <c r="PTX26" s="1655"/>
      <c r="PTY26" s="1655"/>
      <c r="PTZ26" s="1655"/>
      <c r="PUA26" s="1655"/>
      <c r="PUB26" s="1655"/>
      <c r="PUC26" s="1655"/>
      <c r="PUD26" s="1655"/>
      <c r="PUE26" s="1655"/>
      <c r="PUF26" s="1655"/>
      <c r="PUG26" s="1655"/>
      <c r="PUH26" s="1655"/>
      <c r="PUI26" s="1655"/>
      <c r="PUJ26" s="1655"/>
      <c r="PUK26" s="1655"/>
      <c r="PUL26" s="1655"/>
      <c r="PUM26" s="1655"/>
      <c r="PUN26" s="1655"/>
      <c r="PUO26" s="1655"/>
      <c r="PUP26" s="1655"/>
      <c r="PUQ26" s="1655"/>
      <c r="PUR26" s="1655"/>
      <c r="PUS26" s="1655"/>
      <c r="PUT26" s="1655"/>
      <c r="PUU26" s="1655"/>
      <c r="PUV26" s="1655"/>
      <c r="PUW26" s="1655"/>
      <c r="PUX26" s="1655"/>
      <c r="PUY26" s="1655"/>
      <c r="PUZ26" s="1655"/>
      <c r="PVA26" s="1655"/>
      <c r="PVB26" s="1655"/>
      <c r="PVC26" s="1655"/>
      <c r="PVD26" s="1655"/>
      <c r="PVE26" s="1655"/>
      <c r="PVF26" s="1655"/>
      <c r="PVG26" s="1655"/>
      <c r="PVH26" s="1655"/>
      <c r="PVI26" s="1655"/>
      <c r="PVJ26" s="1655"/>
      <c r="PVK26" s="1655"/>
      <c r="PVL26" s="1655"/>
      <c r="PVM26" s="1655"/>
      <c r="PVN26" s="1655"/>
      <c r="PVO26" s="1655"/>
      <c r="PVP26" s="1655"/>
      <c r="PVQ26" s="1655"/>
      <c r="PVR26" s="1655"/>
      <c r="PVS26" s="1655"/>
      <c r="PVT26" s="1655"/>
      <c r="PVU26" s="1655"/>
      <c r="PVV26" s="1655"/>
      <c r="PVW26" s="1655"/>
      <c r="PVX26" s="1655"/>
      <c r="PVY26" s="1655"/>
      <c r="PVZ26" s="1655"/>
      <c r="PWA26" s="1655"/>
      <c r="PWB26" s="1655"/>
      <c r="PWC26" s="1655"/>
      <c r="PWD26" s="1655"/>
      <c r="PWE26" s="1655"/>
      <c r="PWF26" s="1655"/>
      <c r="PWG26" s="1655"/>
      <c r="PWH26" s="1655"/>
      <c r="PWI26" s="1655"/>
      <c r="PWJ26" s="1655"/>
      <c r="PWK26" s="1655"/>
      <c r="PWL26" s="1655"/>
      <c r="PWM26" s="1655"/>
      <c r="PWN26" s="1655"/>
      <c r="PWO26" s="1655"/>
      <c r="PWP26" s="1655"/>
      <c r="PWQ26" s="1655"/>
      <c r="PWR26" s="1655"/>
      <c r="PWS26" s="1655"/>
      <c r="PWT26" s="1655"/>
      <c r="PWU26" s="1655"/>
      <c r="PWV26" s="1655"/>
      <c r="PWW26" s="1655"/>
      <c r="PWX26" s="1655"/>
      <c r="PWY26" s="1655"/>
      <c r="PWZ26" s="1655"/>
      <c r="PXA26" s="1655"/>
      <c r="PXB26" s="1655"/>
      <c r="PXC26" s="1655"/>
      <c r="PXD26" s="1655"/>
      <c r="PXE26" s="1655"/>
      <c r="PXF26" s="1655"/>
      <c r="PXG26" s="1655"/>
      <c r="PXH26" s="1655"/>
      <c r="PXI26" s="1655"/>
      <c r="PXJ26" s="1655"/>
      <c r="PXK26" s="1655"/>
      <c r="PXL26" s="1655"/>
      <c r="PXM26" s="1655"/>
      <c r="PXN26" s="1655"/>
      <c r="PXO26" s="1655"/>
      <c r="PXP26" s="1655"/>
      <c r="PXQ26" s="1655"/>
      <c r="PXR26" s="1655"/>
      <c r="PXS26" s="1655"/>
      <c r="PXT26" s="1655"/>
      <c r="PXU26" s="1655"/>
      <c r="PXV26" s="1655"/>
      <c r="PXW26" s="1655"/>
      <c r="PXX26" s="1655"/>
      <c r="PXY26" s="1655"/>
      <c r="PXZ26" s="1655"/>
      <c r="PYA26" s="1655"/>
      <c r="PYB26" s="1655"/>
      <c r="PYC26" s="1655"/>
      <c r="PYD26" s="1655"/>
      <c r="PYE26" s="1655"/>
      <c r="PYF26" s="1655"/>
      <c r="PYG26" s="1655"/>
      <c r="PYH26" s="1655"/>
      <c r="PYI26" s="1655"/>
      <c r="PYJ26" s="1655"/>
      <c r="PYK26" s="1655"/>
      <c r="PYL26" s="1655"/>
      <c r="PYM26" s="1655"/>
      <c r="PYN26" s="1655"/>
      <c r="PYO26" s="1655"/>
      <c r="PYP26" s="1655"/>
      <c r="PYQ26" s="1655"/>
      <c r="PYR26" s="1655"/>
      <c r="PYS26" s="1655"/>
      <c r="PYT26" s="1655"/>
      <c r="PYU26" s="1655"/>
      <c r="PYV26" s="1655"/>
      <c r="PYW26" s="1655"/>
      <c r="PYX26" s="1655"/>
      <c r="PYY26" s="1655"/>
      <c r="PYZ26" s="1655"/>
      <c r="PZA26" s="1655"/>
      <c r="PZB26" s="1655"/>
      <c r="PZC26" s="1655"/>
      <c r="PZD26" s="1655"/>
      <c r="PZE26" s="1655"/>
      <c r="PZF26" s="1655"/>
      <c r="PZG26" s="1655"/>
      <c r="PZH26" s="1655"/>
      <c r="PZI26" s="1655"/>
      <c r="PZJ26" s="1655"/>
      <c r="PZK26" s="1655"/>
      <c r="PZL26" s="1655"/>
      <c r="PZM26" s="1655"/>
      <c r="PZN26" s="1655"/>
      <c r="PZO26" s="1655"/>
      <c r="PZP26" s="1655"/>
      <c r="PZQ26" s="1655"/>
      <c r="PZR26" s="1655"/>
      <c r="PZS26" s="1655"/>
      <c r="PZT26" s="1655"/>
      <c r="PZU26" s="1655"/>
      <c r="PZV26" s="1655"/>
      <c r="PZW26" s="1655"/>
      <c r="PZX26" s="1655"/>
      <c r="PZY26" s="1655"/>
      <c r="PZZ26" s="1655"/>
      <c r="QAA26" s="1655"/>
      <c r="QAB26" s="1655"/>
      <c r="QAC26" s="1655"/>
      <c r="QAD26" s="1655"/>
      <c r="QAE26" s="1655"/>
      <c r="QAF26" s="1655"/>
      <c r="QAG26" s="1655"/>
      <c r="QAH26" s="1655"/>
      <c r="QAI26" s="1655"/>
      <c r="QAJ26" s="1655"/>
      <c r="QAK26" s="1655"/>
      <c r="QAL26" s="1655"/>
      <c r="QAM26" s="1655"/>
      <c r="QAN26" s="1655"/>
      <c r="QAO26" s="1655"/>
      <c r="QAP26" s="1655"/>
      <c r="QAQ26" s="1655"/>
      <c r="QAR26" s="1655"/>
      <c r="QAS26" s="1655"/>
      <c r="QAT26" s="1655"/>
      <c r="QAU26" s="1655"/>
      <c r="QAV26" s="1655"/>
      <c r="QAW26" s="1655"/>
      <c r="QAX26" s="1655"/>
      <c r="QAY26" s="1655"/>
      <c r="QAZ26" s="1655"/>
      <c r="QBA26" s="1655"/>
      <c r="QBB26" s="1655"/>
      <c r="QBC26" s="1655"/>
      <c r="QBD26" s="1655"/>
      <c r="QBE26" s="1655"/>
      <c r="QBF26" s="1655"/>
      <c r="QBG26" s="1655"/>
      <c r="QBH26" s="1655"/>
      <c r="QBI26" s="1655"/>
      <c r="QBJ26" s="1655"/>
      <c r="QBK26" s="1655"/>
      <c r="QBL26" s="1655"/>
      <c r="QBM26" s="1655"/>
      <c r="QBN26" s="1655"/>
      <c r="QBO26" s="1655"/>
      <c r="QBP26" s="1655"/>
      <c r="QBQ26" s="1655"/>
      <c r="QBR26" s="1655"/>
      <c r="QBS26" s="1655"/>
      <c r="QBT26" s="1655"/>
      <c r="QBU26" s="1655"/>
      <c r="QBV26" s="1655"/>
      <c r="QBW26" s="1655"/>
      <c r="QBX26" s="1655"/>
      <c r="QBY26" s="1655"/>
      <c r="QBZ26" s="1655"/>
      <c r="QCA26" s="1655"/>
      <c r="QCB26" s="1655"/>
      <c r="QCC26" s="1655"/>
      <c r="QCD26" s="1655"/>
      <c r="QCE26" s="1655"/>
      <c r="QCF26" s="1655"/>
      <c r="QCG26" s="1655"/>
      <c r="QCH26" s="1655"/>
      <c r="QCI26" s="1655"/>
      <c r="QCJ26" s="1655"/>
      <c r="QCK26" s="1655"/>
      <c r="QCL26" s="1655"/>
      <c r="QCM26" s="1655"/>
      <c r="QCN26" s="1655"/>
      <c r="QCO26" s="1655"/>
      <c r="QCP26" s="1655"/>
      <c r="QCQ26" s="1655"/>
      <c r="QCR26" s="1655"/>
      <c r="QCS26" s="1655"/>
      <c r="QCT26" s="1655"/>
      <c r="QCU26" s="1655"/>
      <c r="QCV26" s="1655"/>
      <c r="QCW26" s="1655"/>
      <c r="QCX26" s="1655"/>
      <c r="QCY26" s="1655"/>
      <c r="QCZ26" s="1655"/>
      <c r="QDA26" s="1655"/>
      <c r="QDB26" s="1655"/>
      <c r="QDC26" s="1655"/>
      <c r="QDD26" s="1655"/>
      <c r="QDE26" s="1655"/>
      <c r="QDF26" s="1655"/>
      <c r="QDG26" s="1655"/>
      <c r="QDH26" s="1655"/>
      <c r="QDI26" s="1655"/>
      <c r="QDJ26" s="1655"/>
      <c r="QDK26" s="1655"/>
      <c r="QDL26" s="1655"/>
      <c r="QDM26" s="1655"/>
      <c r="QDN26" s="1655"/>
      <c r="QDO26" s="1655"/>
      <c r="QDP26" s="1655"/>
      <c r="QDQ26" s="1655"/>
      <c r="QDR26" s="1655"/>
      <c r="QDS26" s="1655"/>
      <c r="QDT26" s="1655"/>
      <c r="QDU26" s="1655"/>
      <c r="QDV26" s="1655"/>
      <c r="QDW26" s="1655"/>
      <c r="QDX26" s="1655"/>
      <c r="QDY26" s="1655"/>
      <c r="QDZ26" s="1655"/>
      <c r="QEA26" s="1655"/>
      <c r="QEB26" s="1655"/>
      <c r="QEC26" s="1655"/>
      <c r="QED26" s="1655"/>
      <c r="QEE26" s="1655"/>
      <c r="QEF26" s="1655"/>
      <c r="QEG26" s="1655"/>
      <c r="QEH26" s="1655"/>
      <c r="QEI26" s="1655"/>
      <c r="QEJ26" s="1655"/>
      <c r="QEK26" s="1655"/>
      <c r="QEL26" s="1655"/>
      <c r="QEM26" s="1655"/>
      <c r="QEN26" s="1655"/>
      <c r="QEO26" s="1655"/>
      <c r="QEP26" s="1655"/>
      <c r="QEQ26" s="1655"/>
      <c r="QER26" s="1655"/>
      <c r="QES26" s="1655"/>
      <c r="QET26" s="1655"/>
      <c r="QEU26" s="1655"/>
      <c r="QEV26" s="1655"/>
      <c r="QEW26" s="1655"/>
      <c r="QEX26" s="1655"/>
      <c r="QEY26" s="1655"/>
      <c r="QEZ26" s="1655"/>
      <c r="QFA26" s="1655"/>
      <c r="QFB26" s="1655"/>
      <c r="QFC26" s="1655"/>
      <c r="QFD26" s="1655"/>
      <c r="QFE26" s="1655"/>
      <c r="QFF26" s="1655"/>
      <c r="QFG26" s="1655"/>
      <c r="QFH26" s="1655"/>
      <c r="QFI26" s="1655"/>
      <c r="QFJ26" s="1655"/>
      <c r="QFK26" s="1655"/>
      <c r="QFL26" s="1655"/>
      <c r="QFM26" s="1655"/>
      <c r="QFN26" s="1655"/>
      <c r="QFO26" s="1655"/>
      <c r="QFP26" s="1655"/>
      <c r="QFQ26" s="1655"/>
      <c r="QFR26" s="1655"/>
      <c r="QFS26" s="1655"/>
      <c r="QFT26" s="1655"/>
      <c r="QFU26" s="1655"/>
      <c r="QFV26" s="1655"/>
      <c r="QFW26" s="1655"/>
      <c r="QFX26" s="1655"/>
      <c r="QFY26" s="1655"/>
      <c r="QFZ26" s="1655"/>
      <c r="QGA26" s="1655"/>
      <c r="QGB26" s="1655"/>
      <c r="QGC26" s="1655"/>
      <c r="QGD26" s="1655"/>
      <c r="QGE26" s="1655"/>
      <c r="QGF26" s="1655"/>
      <c r="QGG26" s="1655"/>
      <c r="QGH26" s="1655"/>
      <c r="QGI26" s="1655"/>
      <c r="QGJ26" s="1655"/>
      <c r="QGK26" s="1655"/>
      <c r="QGL26" s="1655"/>
      <c r="QGM26" s="1655"/>
      <c r="QGN26" s="1655"/>
      <c r="QGO26" s="1655"/>
      <c r="QGP26" s="1655"/>
      <c r="QGQ26" s="1655"/>
      <c r="QGR26" s="1655"/>
      <c r="QGS26" s="1655"/>
      <c r="QGT26" s="1655"/>
      <c r="QGU26" s="1655"/>
      <c r="QGV26" s="1655"/>
      <c r="QGW26" s="1655"/>
      <c r="QGX26" s="1655"/>
      <c r="QGY26" s="1655"/>
      <c r="QGZ26" s="1655"/>
      <c r="QHA26" s="1655"/>
      <c r="QHB26" s="1655"/>
      <c r="QHC26" s="1655"/>
      <c r="QHD26" s="1655"/>
      <c r="QHE26" s="1655"/>
      <c r="QHF26" s="1655"/>
      <c r="QHG26" s="1655"/>
      <c r="QHH26" s="1655"/>
      <c r="QHI26" s="1655"/>
      <c r="QHJ26" s="1655"/>
      <c r="QHK26" s="1655"/>
      <c r="QHL26" s="1655"/>
      <c r="QHM26" s="1655"/>
      <c r="QHN26" s="1655"/>
      <c r="QHO26" s="1655"/>
      <c r="QHP26" s="1655"/>
      <c r="QHQ26" s="1655"/>
      <c r="QHR26" s="1655"/>
      <c r="QHS26" s="1655"/>
      <c r="QHT26" s="1655"/>
      <c r="QHU26" s="1655"/>
      <c r="QHV26" s="1655"/>
      <c r="QHW26" s="1655"/>
      <c r="QHX26" s="1655"/>
      <c r="QHY26" s="1655"/>
      <c r="QHZ26" s="1655"/>
      <c r="QIA26" s="1655"/>
      <c r="QIB26" s="1655"/>
      <c r="QIC26" s="1655"/>
      <c r="QID26" s="1655"/>
      <c r="QIE26" s="1655"/>
      <c r="QIF26" s="1655"/>
      <c r="QIG26" s="1655"/>
      <c r="QIH26" s="1655"/>
      <c r="QII26" s="1655"/>
      <c r="QIJ26" s="1655"/>
      <c r="QIK26" s="1655"/>
      <c r="QIL26" s="1655"/>
      <c r="QIM26" s="1655"/>
      <c r="QIN26" s="1655"/>
      <c r="QIO26" s="1655"/>
      <c r="QIP26" s="1655"/>
      <c r="QIQ26" s="1655"/>
      <c r="QIR26" s="1655"/>
      <c r="QIS26" s="1655"/>
      <c r="QIT26" s="1655"/>
      <c r="QIU26" s="1655"/>
      <c r="QIV26" s="1655"/>
      <c r="QIW26" s="1655"/>
      <c r="QIX26" s="1655"/>
      <c r="QIY26" s="1655"/>
      <c r="QIZ26" s="1655"/>
      <c r="QJA26" s="1655"/>
      <c r="QJB26" s="1655"/>
      <c r="QJC26" s="1655"/>
      <c r="QJD26" s="1655"/>
      <c r="QJE26" s="1655"/>
      <c r="QJF26" s="1655"/>
      <c r="QJG26" s="1655"/>
      <c r="QJH26" s="1655"/>
      <c r="QJI26" s="1655"/>
      <c r="QJJ26" s="1655"/>
      <c r="QJK26" s="1655"/>
      <c r="QJL26" s="1655"/>
      <c r="QJM26" s="1655"/>
      <c r="QJN26" s="1655"/>
      <c r="QJO26" s="1655"/>
      <c r="QJP26" s="1655"/>
      <c r="QJQ26" s="1655"/>
      <c r="QJR26" s="1655"/>
      <c r="QJS26" s="1655"/>
      <c r="QJT26" s="1655"/>
      <c r="QJU26" s="1655"/>
      <c r="QJV26" s="1655"/>
      <c r="QJW26" s="1655"/>
      <c r="QJX26" s="1655"/>
      <c r="QJY26" s="1655"/>
      <c r="QJZ26" s="1655"/>
      <c r="QKA26" s="1655"/>
      <c r="QKB26" s="1655"/>
      <c r="QKC26" s="1655"/>
      <c r="QKD26" s="1655"/>
      <c r="QKE26" s="1655"/>
      <c r="QKF26" s="1655"/>
      <c r="QKG26" s="1655"/>
      <c r="QKH26" s="1655"/>
      <c r="QKI26" s="1655"/>
      <c r="QKJ26" s="1655"/>
      <c r="QKK26" s="1655"/>
      <c r="QKL26" s="1655"/>
      <c r="QKM26" s="1655"/>
      <c r="QKN26" s="1655"/>
      <c r="QKO26" s="1655"/>
      <c r="QKP26" s="1655"/>
      <c r="QKQ26" s="1655"/>
      <c r="QKR26" s="1655"/>
      <c r="QKS26" s="1655"/>
      <c r="QKT26" s="1655"/>
      <c r="QKU26" s="1655"/>
      <c r="QKV26" s="1655"/>
      <c r="QKW26" s="1655"/>
      <c r="QKX26" s="1655"/>
      <c r="QKY26" s="1655"/>
      <c r="QKZ26" s="1655"/>
      <c r="QLA26" s="1655"/>
      <c r="QLB26" s="1655"/>
      <c r="QLC26" s="1655"/>
      <c r="QLD26" s="1655"/>
      <c r="QLE26" s="1655"/>
      <c r="QLF26" s="1655"/>
      <c r="QLG26" s="1655"/>
      <c r="QLH26" s="1655"/>
      <c r="QLI26" s="1655"/>
      <c r="QLJ26" s="1655"/>
      <c r="QLK26" s="1655"/>
      <c r="QLL26" s="1655"/>
      <c r="QLM26" s="1655"/>
      <c r="QLN26" s="1655"/>
      <c r="QLO26" s="1655"/>
      <c r="QLP26" s="1655"/>
      <c r="QLQ26" s="1655"/>
      <c r="QLR26" s="1655"/>
      <c r="QLS26" s="1655"/>
      <c r="QLT26" s="1655"/>
      <c r="QLU26" s="1655"/>
      <c r="QLV26" s="1655"/>
      <c r="QLW26" s="1655"/>
      <c r="QLX26" s="1655"/>
      <c r="QLY26" s="1655"/>
      <c r="QLZ26" s="1655"/>
      <c r="QMA26" s="1655"/>
      <c r="QMB26" s="1655"/>
      <c r="QMC26" s="1655"/>
      <c r="QMD26" s="1655"/>
      <c r="QME26" s="1655"/>
      <c r="QMF26" s="1655"/>
      <c r="QMG26" s="1655"/>
      <c r="QMH26" s="1655"/>
      <c r="QMI26" s="1655"/>
      <c r="QMJ26" s="1655"/>
      <c r="QMK26" s="1655"/>
      <c r="QML26" s="1655"/>
      <c r="QMM26" s="1655"/>
      <c r="QMN26" s="1655"/>
      <c r="QMO26" s="1655"/>
      <c r="QMP26" s="1655"/>
      <c r="QMQ26" s="1655"/>
      <c r="QMR26" s="1655"/>
      <c r="QMS26" s="1655"/>
      <c r="QMT26" s="1655"/>
      <c r="QMU26" s="1655"/>
      <c r="QMV26" s="1655"/>
      <c r="QMW26" s="1655"/>
      <c r="QMX26" s="1655"/>
      <c r="QMY26" s="1655"/>
      <c r="QMZ26" s="1655"/>
      <c r="QNA26" s="1655"/>
      <c r="QNB26" s="1655"/>
      <c r="QNC26" s="1655"/>
      <c r="QND26" s="1655"/>
      <c r="QNE26" s="1655"/>
      <c r="QNF26" s="1655"/>
      <c r="QNG26" s="1655"/>
      <c r="QNH26" s="1655"/>
      <c r="QNI26" s="1655"/>
      <c r="QNJ26" s="1655"/>
      <c r="QNK26" s="1655"/>
      <c r="QNL26" s="1655"/>
      <c r="QNM26" s="1655"/>
      <c r="QNN26" s="1655"/>
      <c r="QNO26" s="1655"/>
      <c r="QNP26" s="1655"/>
      <c r="QNQ26" s="1655"/>
      <c r="QNR26" s="1655"/>
      <c r="QNS26" s="1655"/>
      <c r="QNT26" s="1655"/>
      <c r="QNU26" s="1655"/>
      <c r="QNV26" s="1655"/>
      <c r="QNW26" s="1655"/>
      <c r="QNX26" s="1655"/>
      <c r="QNY26" s="1655"/>
      <c r="QNZ26" s="1655"/>
      <c r="QOA26" s="1655"/>
      <c r="QOB26" s="1655"/>
      <c r="QOC26" s="1655"/>
      <c r="QOD26" s="1655"/>
      <c r="QOE26" s="1655"/>
      <c r="QOF26" s="1655"/>
      <c r="QOG26" s="1655"/>
      <c r="QOH26" s="1655"/>
      <c r="QOI26" s="1655"/>
      <c r="QOJ26" s="1655"/>
      <c r="QOK26" s="1655"/>
      <c r="QOL26" s="1655"/>
      <c r="QOM26" s="1655"/>
      <c r="QON26" s="1655"/>
      <c r="QOO26" s="1655"/>
      <c r="QOP26" s="1655"/>
      <c r="QOQ26" s="1655"/>
      <c r="QOR26" s="1655"/>
      <c r="QOS26" s="1655"/>
      <c r="QOT26" s="1655"/>
      <c r="QOU26" s="1655"/>
      <c r="QOV26" s="1655"/>
      <c r="QOW26" s="1655"/>
      <c r="QOX26" s="1655"/>
      <c r="QOY26" s="1655"/>
      <c r="QOZ26" s="1655"/>
      <c r="QPA26" s="1655"/>
      <c r="QPB26" s="1655"/>
      <c r="QPC26" s="1655"/>
      <c r="QPD26" s="1655"/>
      <c r="QPE26" s="1655"/>
      <c r="QPF26" s="1655"/>
      <c r="QPG26" s="1655"/>
      <c r="QPH26" s="1655"/>
      <c r="QPI26" s="1655"/>
      <c r="QPJ26" s="1655"/>
      <c r="QPK26" s="1655"/>
      <c r="QPL26" s="1655"/>
      <c r="QPM26" s="1655"/>
      <c r="QPN26" s="1655"/>
      <c r="QPO26" s="1655"/>
      <c r="QPP26" s="1655"/>
      <c r="QPQ26" s="1655"/>
      <c r="QPR26" s="1655"/>
      <c r="QPS26" s="1655"/>
      <c r="QPT26" s="1655"/>
      <c r="QPU26" s="1655"/>
      <c r="QPV26" s="1655"/>
      <c r="QPW26" s="1655"/>
      <c r="QPX26" s="1655"/>
      <c r="QPY26" s="1655"/>
      <c r="QPZ26" s="1655"/>
      <c r="QQA26" s="1655"/>
      <c r="QQB26" s="1655"/>
      <c r="QQC26" s="1655"/>
      <c r="QQD26" s="1655"/>
      <c r="QQE26" s="1655"/>
      <c r="QQF26" s="1655"/>
      <c r="QQG26" s="1655"/>
      <c r="QQH26" s="1655"/>
      <c r="QQI26" s="1655"/>
      <c r="QQJ26" s="1655"/>
      <c r="QQK26" s="1655"/>
      <c r="QQL26" s="1655"/>
      <c r="QQM26" s="1655"/>
      <c r="QQN26" s="1655"/>
      <c r="QQO26" s="1655"/>
      <c r="QQP26" s="1655"/>
      <c r="QQQ26" s="1655"/>
      <c r="QQR26" s="1655"/>
      <c r="QQS26" s="1655"/>
      <c r="QQT26" s="1655"/>
      <c r="QQU26" s="1655"/>
      <c r="QQV26" s="1655"/>
      <c r="QQW26" s="1655"/>
      <c r="QQX26" s="1655"/>
      <c r="QQY26" s="1655"/>
      <c r="QQZ26" s="1655"/>
      <c r="QRA26" s="1655"/>
      <c r="QRB26" s="1655"/>
      <c r="QRC26" s="1655"/>
      <c r="QRD26" s="1655"/>
      <c r="QRE26" s="1655"/>
      <c r="QRF26" s="1655"/>
      <c r="QRG26" s="1655"/>
      <c r="QRH26" s="1655"/>
      <c r="QRI26" s="1655"/>
      <c r="QRJ26" s="1655"/>
      <c r="QRK26" s="1655"/>
      <c r="QRL26" s="1655"/>
      <c r="QRM26" s="1655"/>
      <c r="QRN26" s="1655"/>
      <c r="QRO26" s="1655"/>
      <c r="QRP26" s="1655"/>
      <c r="QRQ26" s="1655"/>
      <c r="QRR26" s="1655"/>
      <c r="QRS26" s="1655"/>
      <c r="QRT26" s="1655"/>
      <c r="QRU26" s="1655"/>
      <c r="QRV26" s="1655"/>
      <c r="QRW26" s="1655"/>
      <c r="QRX26" s="1655"/>
      <c r="QRY26" s="1655"/>
      <c r="QRZ26" s="1655"/>
      <c r="QSA26" s="1655"/>
      <c r="QSB26" s="1655"/>
      <c r="QSC26" s="1655"/>
      <c r="QSD26" s="1655"/>
      <c r="QSE26" s="1655"/>
      <c r="QSF26" s="1655"/>
      <c r="QSG26" s="1655"/>
      <c r="QSH26" s="1655"/>
      <c r="QSI26" s="1655"/>
      <c r="QSJ26" s="1655"/>
      <c r="QSK26" s="1655"/>
      <c r="QSL26" s="1655"/>
      <c r="QSM26" s="1655"/>
      <c r="QSN26" s="1655"/>
      <c r="QSO26" s="1655"/>
      <c r="QSP26" s="1655"/>
      <c r="QSQ26" s="1655"/>
      <c r="QSR26" s="1655"/>
      <c r="QSS26" s="1655"/>
      <c r="QST26" s="1655"/>
      <c r="QSU26" s="1655"/>
      <c r="QSV26" s="1655"/>
      <c r="QSW26" s="1655"/>
      <c r="QSX26" s="1655"/>
      <c r="QSY26" s="1655"/>
      <c r="QSZ26" s="1655"/>
      <c r="QTA26" s="1655"/>
      <c r="QTB26" s="1655"/>
      <c r="QTC26" s="1655"/>
      <c r="QTD26" s="1655"/>
      <c r="QTE26" s="1655"/>
      <c r="QTF26" s="1655"/>
      <c r="QTG26" s="1655"/>
      <c r="QTH26" s="1655"/>
      <c r="QTI26" s="1655"/>
      <c r="QTJ26" s="1655"/>
      <c r="QTK26" s="1655"/>
      <c r="QTL26" s="1655"/>
      <c r="QTM26" s="1655"/>
      <c r="QTN26" s="1655"/>
      <c r="QTO26" s="1655"/>
      <c r="QTP26" s="1655"/>
      <c r="QTQ26" s="1655"/>
      <c r="QTR26" s="1655"/>
      <c r="QTS26" s="1655"/>
      <c r="QTT26" s="1655"/>
      <c r="QTU26" s="1655"/>
      <c r="QTV26" s="1655"/>
      <c r="QTW26" s="1655"/>
      <c r="QTX26" s="1655"/>
      <c r="QTY26" s="1655"/>
      <c r="QTZ26" s="1655"/>
      <c r="QUA26" s="1655"/>
      <c r="QUB26" s="1655"/>
      <c r="QUC26" s="1655"/>
      <c r="QUD26" s="1655"/>
      <c r="QUE26" s="1655"/>
      <c r="QUF26" s="1655"/>
      <c r="QUG26" s="1655"/>
      <c r="QUH26" s="1655"/>
      <c r="QUI26" s="1655"/>
      <c r="QUJ26" s="1655"/>
      <c r="QUK26" s="1655"/>
      <c r="QUL26" s="1655"/>
      <c r="QUM26" s="1655"/>
      <c r="QUN26" s="1655"/>
      <c r="QUO26" s="1655"/>
      <c r="QUP26" s="1655"/>
      <c r="QUQ26" s="1655"/>
      <c r="QUR26" s="1655"/>
      <c r="QUS26" s="1655"/>
      <c r="QUT26" s="1655"/>
      <c r="QUU26" s="1655"/>
      <c r="QUV26" s="1655"/>
      <c r="QUW26" s="1655"/>
      <c r="QUX26" s="1655"/>
      <c r="QUY26" s="1655"/>
      <c r="QUZ26" s="1655"/>
      <c r="QVA26" s="1655"/>
      <c r="QVB26" s="1655"/>
      <c r="QVC26" s="1655"/>
      <c r="QVD26" s="1655"/>
      <c r="QVE26" s="1655"/>
      <c r="QVF26" s="1655"/>
      <c r="QVG26" s="1655"/>
      <c r="QVH26" s="1655"/>
      <c r="QVI26" s="1655"/>
      <c r="QVJ26" s="1655"/>
      <c r="QVK26" s="1655"/>
      <c r="QVL26" s="1655"/>
      <c r="QVM26" s="1655"/>
      <c r="QVN26" s="1655"/>
      <c r="QVO26" s="1655"/>
      <c r="QVP26" s="1655"/>
      <c r="QVQ26" s="1655"/>
      <c r="QVR26" s="1655"/>
      <c r="QVS26" s="1655"/>
      <c r="QVT26" s="1655"/>
      <c r="QVU26" s="1655"/>
      <c r="QVV26" s="1655"/>
      <c r="QVW26" s="1655"/>
      <c r="QVX26" s="1655"/>
      <c r="QVY26" s="1655"/>
      <c r="QVZ26" s="1655"/>
      <c r="QWA26" s="1655"/>
      <c r="QWB26" s="1655"/>
      <c r="QWC26" s="1655"/>
      <c r="QWD26" s="1655"/>
      <c r="QWE26" s="1655"/>
      <c r="QWF26" s="1655"/>
      <c r="QWG26" s="1655"/>
      <c r="QWH26" s="1655"/>
      <c r="QWI26" s="1655"/>
      <c r="QWJ26" s="1655"/>
      <c r="QWK26" s="1655"/>
      <c r="QWL26" s="1655"/>
      <c r="QWM26" s="1655"/>
      <c r="QWN26" s="1655"/>
      <c r="QWO26" s="1655"/>
      <c r="QWP26" s="1655"/>
      <c r="QWQ26" s="1655"/>
      <c r="QWR26" s="1655"/>
      <c r="QWS26" s="1655"/>
      <c r="QWT26" s="1655"/>
      <c r="QWU26" s="1655"/>
      <c r="QWV26" s="1655"/>
      <c r="QWW26" s="1655"/>
      <c r="QWX26" s="1655"/>
      <c r="QWY26" s="1655"/>
      <c r="QWZ26" s="1655"/>
      <c r="QXA26" s="1655"/>
      <c r="QXB26" s="1655"/>
      <c r="QXC26" s="1655"/>
      <c r="QXD26" s="1655"/>
      <c r="QXE26" s="1655"/>
      <c r="QXF26" s="1655"/>
      <c r="QXG26" s="1655"/>
      <c r="QXH26" s="1655"/>
      <c r="QXI26" s="1655"/>
      <c r="QXJ26" s="1655"/>
      <c r="QXK26" s="1655"/>
      <c r="QXL26" s="1655"/>
      <c r="QXM26" s="1655"/>
      <c r="QXN26" s="1655"/>
      <c r="QXO26" s="1655"/>
      <c r="QXP26" s="1655"/>
      <c r="QXQ26" s="1655"/>
      <c r="QXR26" s="1655"/>
      <c r="QXS26" s="1655"/>
      <c r="QXT26" s="1655"/>
      <c r="QXU26" s="1655"/>
      <c r="QXV26" s="1655"/>
      <c r="QXW26" s="1655"/>
      <c r="QXX26" s="1655"/>
      <c r="QXY26" s="1655"/>
      <c r="QXZ26" s="1655"/>
      <c r="QYA26" s="1655"/>
      <c r="QYB26" s="1655"/>
      <c r="QYC26" s="1655"/>
      <c r="QYD26" s="1655"/>
      <c r="QYE26" s="1655"/>
      <c r="QYF26" s="1655"/>
      <c r="QYG26" s="1655"/>
      <c r="QYH26" s="1655"/>
      <c r="QYI26" s="1655"/>
      <c r="QYJ26" s="1655"/>
      <c r="QYK26" s="1655"/>
      <c r="QYL26" s="1655"/>
      <c r="QYM26" s="1655"/>
      <c r="QYN26" s="1655"/>
      <c r="QYO26" s="1655"/>
      <c r="QYP26" s="1655"/>
      <c r="QYQ26" s="1655"/>
      <c r="QYR26" s="1655"/>
      <c r="QYS26" s="1655"/>
      <c r="QYT26" s="1655"/>
      <c r="QYU26" s="1655"/>
      <c r="QYV26" s="1655"/>
      <c r="QYW26" s="1655"/>
      <c r="QYX26" s="1655"/>
      <c r="QYY26" s="1655"/>
      <c r="QYZ26" s="1655"/>
      <c r="QZA26" s="1655"/>
      <c r="QZB26" s="1655"/>
      <c r="QZC26" s="1655"/>
      <c r="QZD26" s="1655"/>
      <c r="QZE26" s="1655"/>
      <c r="QZF26" s="1655"/>
      <c r="QZG26" s="1655"/>
      <c r="QZH26" s="1655"/>
      <c r="QZI26" s="1655"/>
      <c r="QZJ26" s="1655"/>
      <c r="QZK26" s="1655"/>
      <c r="QZL26" s="1655"/>
      <c r="QZM26" s="1655"/>
      <c r="QZN26" s="1655"/>
      <c r="QZO26" s="1655"/>
      <c r="QZP26" s="1655"/>
      <c r="QZQ26" s="1655"/>
      <c r="QZR26" s="1655"/>
      <c r="QZS26" s="1655"/>
      <c r="QZT26" s="1655"/>
      <c r="QZU26" s="1655"/>
      <c r="QZV26" s="1655"/>
      <c r="QZW26" s="1655"/>
      <c r="QZX26" s="1655"/>
      <c r="QZY26" s="1655"/>
      <c r="QZZ26" s="1655"/>
      <c r="RAA26" s="1655"/>
      <c r="RAB26" s="1655"/>
      <c r="RAC26" s="1655"/>
      <c r="RAD26" s="1655"/>
      <c r="RAE26" s="1655"/>
      <c r="RAF26" s="1655"/>
      <c r="RAG26" s="1655"/>
      <c r="RAH26" s="1655"/>
      <c r="RAI26" s="1655"/>
      <c r="RAJ26" s="1655"/>
      <c r="RAK26" s="1655"/>
      <c r="RAL26" s="1655"/>
      <c r="RAM26" s="1655"/>
      <c r="RAN26" s="1655"/>
      <c r="RAO26" s="1655"/>
      <c r="RAP26" s="1655"/>
      <c r="RAQ26" s="1655"/>
      <c r="RAR26" s="1655"/>
      <c r="RAS26" s="1655"/>
      <c r="RAT26" s="1655"/>
      <c r="RAU26" s="1655"/>
      <c r="RAV26" s="1655"/>
      <c r="RAW26" s="1655"/>
      <c r="RAX26" s="1655"/>
      <c r="RAY26" s="1655"/>
      <c r="RAZ26" s="1655"/>
      <c r="RBA26" s="1655"/>
      <c r="RBB26" s="1655"/>
      <c r="RBC26" s="1655"/>
      <c r="RBD26" s="1655"/>
      <c r="RBE26" s="1655"/>
      <c r="RBF26" s="1655"/>
      <c r="RBG26" s="1655"/>
      <c r="RBH26" s="1655"/>
      <c r="RBI26" s="1655"/>
      <c r="RBJ26" s="1655"/>
      <c r="RBK26" s="1655"/>
      <c r="RBL26" s="1655"/>
      <c r="RBM26" s="1655"/>
      <c r="RBN26" s="1655"/>
      <c r="RBO26" s="1655"/>
      <c r="RBP26" s="1655"/>
      <c r="RBQ26" s="1655"/>
      <c r="RBR26" s="1655"/>
      <c r="RBS26" s="1655"/>
      <c r="RBT26" s="1655"/>
      <c r="RBU26" s="1655"/>
      <c r="RBV26" s="1655"/>
      <c r="RBW26" s="1655"/>
      <c r="RBX26" s="1655"/>
      <c r="RBY26" s="1655"/>
      <c r="RBZ26" s="1655"/>
      <c r="RCA26" s="1655"/>
      <c r="RCB26" s="1655"/>
      <c r="RCC26" s="1655"/>
      <c r="RCD26" s="1655"/>
      <c r="RCE26" s="1655"/>
      <c r="RCF26" s="1655"/>
      <c r="RCG26" s="1655"/>
      <c r="RCH26" s="1655"/>
      <c r="RCI26" s="1655"/>
      <c r="RCJ26" s="1655"/>
      <c r="RCK26" s="1655"/>
      <c r="RCL26" s="1655"/>
      <c r="RCM26" s="1655"/>
      <c r="RCN26" s="1655"/>
      <c r="RCO26" s="1655"/>
      <c r="RCP26" s="1655"/>
      <c r="RCQ26" s="1655"/>
      <c r="RCR26" s="1655"/>
      <c r="RCS26" s="1655"/>
      <c r="RCT26" s="1655"/>
      <c r="RCU26" s="1655"/>
      <c r="RCV26" s="1655"/>
      <c r="RCW26" s="1655"/>
      <c r="RCX26" s="1655"/>
      <c r="RCY26" s="1655"/>
      <c r="RCZ26" s="1655"/>
      <c r="RDA26" s="1655"/>
      <c r="RDB26" s="1655"/>
      <c r="RDC26" s="1655"/>
      <c r="RDD26" s="1655"/>
      <c r="RDE26" s="1655"/>
      <c r="RDF26" s="1655"/>
      <c r="RDG26" s="1655"/>
      <c r="RDH26" s="1655"/>
      <c r="RDI26" s="1655"/>
      <c r="RDJ26" s="1655"/>
      <c r="RDK26" s="1655"/>
      <c r="RDL26" s="1655"/>
      <c r="RDM26" s="1655"/>
      <c r="RDN26" s="1655"/>
      <c r="RDO26" s="1655"/>
      <c r="RDP26" s="1655"/>
      <c r="RDQ26" s="1655"/>
      <c r="RDR26" s="1655"/>
      <c r="RDS26" s="1655"/>
      <c r="RDT26" s="1655"/>
      <c r="RDU26" s="1655"/>
      <c r="RDV26" s="1655"/>
      <c r="RDW26" s="1655"/>
      <c r="RDX26" s="1655"/>
      <c r="RDY26" s="1655"/>
      <c r="RDZ26" s="1655"/>
      <c r="REA26" s="1655"/>
      <c r="REB26" s="1655"/>
      <c r="REC26" s="1655"/>
      <c r="RED26" s="1655"/>
      <c r="REE26" s="1655"/>
      <c r="REF26" s="1655"/>
      <c r="REG26" s="1655"/>
      <c r="REH26" s="1655"/>
      <c r="REI26" s="1655"/>
      <c r="REJ26" s="1655"/>
      <c r="REK26" s="1655"/>
      <c r="REL26" s="1655"/>
      <c r="REM26" s="1655"/>
      <c r="REN26" s="1655"/>
      <c r="REO26" s="1655"/>
      <c r="REP26" s="1655"/>
      <c r="REQ26" s="1655"/>
      <c r="RER26" s="1655"/>
      <c r="RES26" s="1655"/>
      <c r="RET26" s="1655"/>
      <c r="REU26" s="1655"/>
      <c r="REV26" s="1655"/>
      <c r="REW26" s="1655"/>
      <c r="REX26" s="1655"/>
      <c r="REY26" s="1655"/>
      <c r="REZ26" s="1655"/>
      <c r="RFA26" s="1655"/>
      <c r="RFB26" s="1655"/>
      <c r="RFC26" s="1655"/>
      <c r="RFD26" s="1655"/>
      <c r="RFE26" s="1655"/>
      <c r="RFF26" s="1655"/>
      <c r="RFG26" s="1655"/>
      <c r="RFH26" s="1655"/>
      <c r="RFI26" s="1655"/>
      <c r="RFJ26" s="1655"/>
      <c r="RFK26" s="1655"/>
      <c r="RFL26" s="1655"/>
      <c r="RFM26" s="1655"/>
      <c r="RFN26" s="1655"/>
      <c r="RFO26" s="1655"/>
      <c r="RFP26" s="1655"/>
      <c r="RFQ26" s="1655"/>
      <c r="RFR26" s="1655"/>
      <c r="RFS26" s="1655"/>
      <c r="RFT26" s="1655"/>
      <c r="RFU26" s="1655"/>
      <c r="RFV26" s="1655"/>
      <c r="RFW26" s="1655"/>
      <c r="RFX26" s="1655"/>
      <c r="RFY26" s="1655"/>
      <c r="RFZ26" s="1655"/>
      <c r="RGA26" s="1655"/>
      <c r="RGB26" s="1655"/>
      <c r="RGC26" s="1655"/>
      <c r="RGD26" s="1655"/>
      <c r="RGE26" s="1655"/>
      <c r="RGF26" s="1655"/>
      <c r="RGG26" s="1655"/>
      <c r="RGH26" s="1655"/>
      <c r="RGI26" s="1655"/>
      <c r="RGJ26" s="1655"/>
      <c r="RGK26" s="1655"/>
      <c r="RGL26" s="1655"/>
      <c r="RGM26" s="1655"/>
      <c r="RGN26" s="1655"/>
      <c r="RGO26" s="1655"/>
      <c r="RGP26" s="1655"/>
      <c r="RGQ26" s="1655"/>
      <c r="RGR26" s="1655"/>
      <c r="RGS26" s="1655"/>
      <c r="RGT26" s="1655"/>
      <c r="RGU26" s="1655"/>
      <c r="RGV26" s="1655"/>
      <c r="RGW26" s="1655"/>
      <c r="RGX26" s="1655"/>
      <c r="RGY26" s="1655"/>
      <c r="RGZ26" s="1655"/>
      <c r="RHA26" s="1655"/>
      <c r="RHB26" s="1655"/>
      <c r="RHC26" s="1655"/>
      <c r="RHD26" s="1655"/>
      <c r="RHE26" s="1655"/>
      <c r="RHF26" s="1655"/>
      <c r="RHG26" s="1655"/>
      <c r="RHH26" s="1655"/>
      <c r="RHI26" s="1655"/>
      <c r="RHJ26" s="1655"/>
      <c r="RHK26" s="1655"/>
      <c r="RHL26" s="1655"/>
      <c r="RHM26" s="1655"/>
      <c r="RHN26" s="1655"/>
      <c r="RHO26" s="1655"/>
      <c r="RHP26" s="1655"/>
      <c r="RHQ26" s="1655"/>
      <c r="RHR26" s="1655"/>
      <c r="RHS26" s="1655"/>
      <c r="RHT26" s="1655"/>
      <c r="RHU26" s="1655"/>
      <c r="RHV26" s="1655"/>
      <c r="RHW26" s="1655"/>
      <c r="RHX26" s="1655"/>
      <c r="RHY26" s="1655"/>
      <c r="RHZ26" s="1655"/>
      <c r="RIA26" s="1655"/>
      <c r="RIB26" s="1655"/>
      <c r="RIC26" s="1655"/>
      <c r="RID26" s="1655"/>
      <c r="RIE26" s="1655"/>
      <c r="RIF26" s="1655"/>
      <c r="RIG26" s="1655"/>
      <c r="RIH26" s="1655"/>
      <c r="RII26" s="1655"/>
      <c r="RIJ26" s="1655"/>
      <c r="RIK26" s="1655"/>
      <c r="RIL26" s="1655"/>
      <c r="RIM26" s="1655"/>
      <c r="RIN26" s="1655"/>
      <c r="RIO26" s="1655"/>
      <c r="RIP26" s="1655"/>
      <c r="RIQ26" s="1655"/>
      <c r="RIR26" s="1655"/>
      <c r="RIS26" s="1655"/>
      <c r="RIT26" s="1655"/>
      <c r="RIU26" s="1655"/>
      <c r="RIV26" s="1655"/>
      <c r="RIW26" s="1655"/>
      <c r="RIX26" s="1655"/>
      <c r="RIY26" s="1655"/>
      <c r="RIZ26" s="1655"/>
      <c r="RJA26" s="1655"/>
      <c r="RJB26" s="1655"/>
      <c r="RJC26" s="1655"/>
      <c r="RJD26" s="1655"/>
      <c r="RJE26" s="1655"/>
      <c r="RJF26" s="1655"/>
      <c r="RJG26" s="1655"/>
      <c r="RJH26" s="1655"/>
      <c r="RJI26" s="1655"/>
      <c r="RJJ26" s="1655"/>
      <c r="RJK26" s="1655"/>
      <c r="RJL26" s="1655"/>
      <c r="RJM26" s="1655"/>
      <c r="RJN26" s="1655"/>
      <c r="RJO26" s="1655"/>
      <c r="RJP26" s="1655"/>
      <c r="RJQ26" s="1655"/>
      <c r="RJR26" s="1655"/>
      <c r="RJS26" s="1655"/>
      <c r="RJT26" s="1655"/>
      <c r="RJU26" s="1655"/>
      <c r="RJV26" s="1655"/>
      <c r="RJW26" s="1655"/>
      <c r="RJX26" s="1655"/>
      <c r="RJY26" s="1655"/>
      <c r="RJZ26" s="1655"/>
      <c r="RKA26" s="1655"/>
      <c r="RKB26" s="1655"/>
      <c r="RKC26" s="1655"/>
      <c r="RKD26" s="1655"/>
      <c r="RKE26" s="1655"/>
      <c r="RKF26" s="1655"/>
      <c r="RKG26" s="1655"/>
      <c r="RKH26" s="1655"/>
      <c r="RKI26" s="1655"/>
      <c r="RKJ26" s="1655"/>
      <c r="RKK26" s="1655"/>
      <c r="RKL26" s="1655"/>
      <c r="RKM26" s="1655"/>
      <c r="RKN26" s="1655"/>
      <c r="RKO26" s="1655"/>
      <c r="RKP26" s="1655"/>
      <c r="RKQ26" s="1655"/>
      <c r="RKR26" s="1655"/>
      <c r="RKS26" s="1655"/>
      <c r="RKT26" s="1655"/>
      <c r="RKU26" s="1655"/>
      <c r="RKV26" s="1655"/>
      <c r="RKW26" s="1655"/>
      <c r="RKX26" s="1655"/>
      <c r="RKY26" s="1655"/>
      <c r="RKZ26" s="1655"/>
      <c r="RLA26" s="1655"/>
      <c r="RLB26" s="1655"/>
      <c r="RLC26" s="1655"/>
      <c r="RLD26" s="1655"/>
      <c r="RLE26" s="1655"/>
      <c r="RLF26" s="1655"/>
      <c r="RLG26" s="1655"/>
      <c r="RLH26" s="1655"/>
      <c r="RLI26" s="1655"/>
      <c r="RLJ26" s="1655"/>
      <c r="RLK26" s="1655"/>
      <c r="RLL26" s="1655"/>
      <c r="RLM26" s="1655"/>
      <c r="RLN26" s="1655"/>
      <c r="RLO26" s="1655"/>
      <c r="RLP26" s="1655"/>
      <c r="RLQ26" s="1655"/>
      <c r="RLR26" s="1655"/>
      <c r="RLS26" s="1655"/>
      <c r="RLT26" s="1655"/>
      <c r="RLU26" s="1655"/>
      <c r="RLV26" s="1655"/>
      <c r="RLW26" s="1655"/>
      <c r="RLX26" s="1655"/>
      <c r="RLY26" s="1655"/>
      <c r="RLZ26" s="1655"/>
      <c r="RMA26" s="1655"/>
      <c r="RMB26" s="1655"/>
      <c r="RMC26" s="1655"/>
      <c r="RMD26" s="1655"/>
      <c r="RME26" s="1655"/>
      <c r="RMF26" s="1655"/>
      <c r="RMG26" s="1655"/>
      <c r="RMH26" s="1655"/>
      <c r="RMI26" s="1655"/>
      <c r="RMJ26" s="1655"/>
      <c r="RMK26" s="1655"/>
      <c r="RML26" s="1655"/>
      <c r="RMM26" s="1655"/>
      <c r="RMN26" s="1655"/>
      <c r="RMO26" s="1655"/>
      <c r="RMP26" s="1655"/>
      <c r="RMQ26" s="1655"/>
      <c r="RMR26" s="1655"/>
      <c r="RMS26" s="1655"/>
      <c r="RMT26" s="1655"/>
      <c r="RMU26" s="1655"/>
      <c r="RMV26" s="1655"/>
      <c r="RMW26" s="1655"/>
      <c r="RMX26" s="1655"/>
      <c r="RMY26" s="1655"/>
      <c r="RMZ26" s="1655"/>
      <c r="RNA26" s="1655"/>
      <c r="RNB26" s="1655"/>
      <c r="RNC26" s="1655"/>
      <c r="RND26" s="1655"/>
      <c r="RNE26" s="1655"/>
      <c r="RNF26" s="1655"/>
      <c r="RNG26" s="1655"/>
      <c r="RNH26" s="1655"/>
      <c r="RNI26" s="1655"/>
      <c r="RNJ26" s="1655"/>
      <c r="RNK26" s="1655"/>
      <c r="RNL26" s="1655"/>
      <c r="RNM26" s="1655"/>
      <c r="RNN26" s="1655"/>
      <c r="RNO26" s="1655"/>
      <c r="RNP26" s="1655"/>
      <c r="RNQ26" s="1655"/>
      <c r="RNR26" s="1655"/>
      <c r="RNS26" s="1655"/>
      <c r="RNT26" s="1655"/>
      <c r="RNU26" s="1655"/>
      <c r="RNV26" s="1655"/>
      <c r="RNW26" s="1655"/>
      <c r="RNX26" s="1655"/>
      <c r="RNY26" s="1655"/>
      <c r="RNZ26" s="1655"/>
      <c r="ROA26" s="1655"/>
      <c r="ROB26" s="1655"/>
      <c r="ROC26" s="1655"/>
      <c r="ROD26" s="1655"/>
      <c r="ROE26" s="1655"/>
      <c r="ROF26" s="1655"/>
      <c r="ROG26" s="1655"/>
      <c r="ROH26" s="1655"/>
      <c r="ROI26" s="1655"/>
      <c r="ROJ26" s="1655"/>
      <c r="ROK26" s="1655"/>
      <c r="ROL26" s="1655"/>
      <c r="ROM26" s="1655"/>
      <c r="RON26" s="1655"/>
      <c r="ROO26" s="1655"/>
      <c r="ROP26" s="1655"/>
      <c r="ROQ26" s="1655"/>
      <c r="ROR26" s="1655"/>
      <c r="ROS26" s="1655"/>
      <c r="ROT26" s="1655"/>
      <c r="ROU26" s="1655"/>
      <c r="ROV26" s="1655"/>
      <c r="ROW26" s="1655"/>
      <c r="ROX26" s="1655"/>
      <c r="ROY26" s="1655"/>
      <c r="ROZ26" s="1655"/>
      <c r="RPA26" s="1655"/>
      <c r="RPB26" s="1655"/>
      <c r="RPC26" s="1655"/>
      <c r="RPD26" s="1655"/>
      <c r="RPE26" s="1655"/>
      <c r="RPF26" s="1655"/>
      <c r="RPG26" s="1655"/>
      <c r="RPH26" s="1655"/>
      <c r="RPI26" s="1655"/>
      <c r="RPJ26" s="1655"/>
      <c r="RPK26" s="1655"/>
      <c r="RPL26" s="1655"/>
      <c r="RPM26" s="1655"/>
      <c r="RPN26" s="1655"/>
      <c r="RPO26" s="1655"/>
      <c r="RPP26" s="1655"/>
      <c r="RPQ26" s="1655"/>
      <c r="RPR26" s="1655"/>
      <c r="RPS26" s="1655"/>
      <c r="RPT26" s="1655"/>
      <c r="RPU26" s="1655"/>
      <c r="RPV26" s="1655"/>
      <c r="RPW26" s="1655"/>
      <c r="RPX26" s="1655"/>
      <c r="RPY26" s="1655"/>
      <c r="RPZ26" s="1655"/>
      <c r="RQA26" s="1655"/>
      <c r="RQB26" s="1655"/>
      <c r="RQC26" s="1655"/>
      <c r="RQD26" s="1655"/>
      <c r="RQE26" s="1655"/>
      <c r="RQF26" s="1655"/>
      <c r="RQG26" s="1655"/>
      <c r="RQH26" s="1655"/>
      <c r="RQI26" s="1655"/>
      <c r="RQJ26" s="1655"/>
      <c r="RQK26" s="1655"/>
      <c r="RQL26" s="1655"/>
      <c r="RQM26" s="1655"/>
      <c r="RQN26" s="1655"/>
      <c r="RQO26" s="1655"/>
      <c r="RQP26" s="1655"/>
      <c r="RQQ26" s="1655"/>
      <c r="RQR26" s="1655"/>
      <c r="RQS26" s="1655"/>
      <c r="RQT26" s="1655"/>
      <c r="RQU26" s="1655"/>
      <c r="RQV26" s="1655"/>
      <c r="RQW26" s="1655"/>
      <c r="RQX26" s="1655"/>
      <c r="RQY26" s="1655"/>
      <c r="RQZ26" s="1655"/>
      <c r="RRA26" s="1655"/>
      <c r="RRB26" s="1655"/>
      <c r="RRC26" s="1655"/>
      <c r="RRD26" s="1655"/>
      <c r="RRE26" s="1655"/>
      <c r="RRF26" s="1655"/>
      <c r="RRG26" s="1655"/>
      <c r="RRH26" s="1655"/>
      <c r="RRI26" s="1655"/>
      <c r="RRJ26" s="1655"/>
      <c r="RRK26" s="1655"/>
      <c r="RRL26" s="1655"/>
      <c r="RRM26" s="1655"/>
      <c r="RRN26" s="1655"/>
      <c r="RRO26" s="1655"/>
      <c r="RRP26" s="1655"/>
      <c r="RRQ26" s="1655"/>
      <c r="RRR26" s="1655"/>
      <c r="RRS26" s="1655"/>
      <c r="RRT26" s="1655"/>
      <c r="RRU26" s="1655"/>
      <c r="RRV26" s="1655"/>
      <c r="RRW26" s="1655"/>
      <c r="RRX26" s="1655"/>
      <c r="RRY26" s="1655"/>
      <c r="RRZ26" s="1655"/>
      <c r="RSA26" s="1655"/>
      <c r="RSB26" s="1655"/>
      <c r="RSC26" s="1655"/>
      <c r="RSD26" s="1655"/>
      <c r="RSE26" s="1655"/>
      <c r="RSF26" s="1655"/>
      <c r="RSG26" s="1655"/>
      <c r="RSH26" s="1655"/>
      <c r="RSI26" s="1655"/>
      <c r="RSJ26" s="1655"/>
      <c r="RSK26" s="1655"/>
      <c r="RSL26" s="1655"/>
      <c r="RSM26" s="1655"/>
      <c r="RSN26" s="1655"/>
      <c r="RSO26" s="1655"/>
      <c r="RSP26" s="1655"/>
      <c r="RSQ26" s="1655"/>
      <c r="RSR26" s="1655"/>
      <c r="RSS26" s="1655"/>
      <c r="RST26" s="1655"/>
      <c r="RSU26" s="1655"/>
      <c r="RSV26" s="1655"/>
      <c r="RSW26" s="1655"/>
      <c r="RSX26" s="1655"/>
      <c r="RSY26" s="1655"/>
      <c r="RSZ26" s="1655"/>
      <c r="RTA26" s="1655"/>
      <c r="RTB26" s="1655"/>
      <c r="RTC26" s="1655"/>
      <c r="RTD26" s="1655"/>
      <c r="RTE26" s="1655"/>
      <c r="RTF26" s="1655"/>
      <c r="RTG26" s="1655"/>
      <c r="RTH26" s="1655"/>
      <c r="RTI26" s="1655"/>
      <c r="RTJ26" s="1655"/>
      <c r="RTK26" s="1655"/>
      <c r="RTL26" s="1655"/>
      <c r="RTM26" s="1655"/>
      <c r="RTN26" s="1655"/>
      <c r="RTO26" s="1655"/>
      <c r="RTP26" s="1655"/>
      <c r="RTQ26" s="1655"/>
      <c r="RTR26" s="1655"/>
      <c r="RTS26" s="1655"/>
      <c r="RTT26" s="1655"/>
      <c r="RTU26" s="1655"/>
      <c r="RTV26" s="1655"/>
      <c r="RTW26" s="1655"/>
      <c r="RTX26" s="1655"/>
      <c r="RTY26" s="1655"/>
      <c r="RTZ26" s="1655"/>
      <c r="RUA26" s="1655"/>
      <c r="RUB26" s="1655"/>
      <c r="RUC26" s="1655"/>
      <c r="RUD26" s="1655"/>
      <c r="RUE26" s="1655"/>
      <c r="RUF26" s="1655"/>
      <c r="RUG26" s="1655"/>
      <c r="RUH26" s="1655"/>
      <c r="RUI26" s="1655"/>
      <c r="RUJ26" s="1655"/>
      <c r="RUK26" s="1655"/>
      <c r="RUL26" s="1655"/>
      <c r="RUM26" s="1655"/>
      <c r="RUN26" s="1655"/>
      <c r="RUO26" s="1655"/>
      <c r="RUP26" s="1655"/>
      <c r="RUQ26" s="1655"/>
      <c r="RUR26" s="1655"/>
      <c r="RUS26" s="1655"/>
      <c r="RUT26" s="1655"/>
      <c r="RUU26" s="1655"/>
      <c r="RUV26" s="1655"/>
      <c r="RUW26" s="1655"/>
      <c r="RUX26" s="1655"/>
      <c r="RUY26" s="1655"/>
      <c r="RUZ26" s="1655"/>
      <c r="RVA26" s="1655"/>
      <c r="RVB26" s="1655"/>
      <c r="RVC26" s="1655"/>
      <c r="RVD26" s="1655"/>
      <c r="RVE26" s="1655"/>
      <c r="RVF26" s="1655"/>
      <c r="RVG26" s="1655"/>
      <c r="RVH26" s="1655"/>
      <c r="RVI26" s="1655"/>
      <c r="RVJ26" s="1655"/>
      <c r="RVK26" s="1655"/>
      <c r="RVL26" s="1655"/>
      <c r="RVM26" s="1655"/>
      <c r="RVN26" s="1655"/>
      <c r="RVO26" s="1655"/>
      <c r="RVP26" s="1655"/>
      <c r="RVQ26" s="1655"/>
      <c r="RVR26" s="1655"/>
      <c r="RVS26" s="1655"/>
      <c r="RVT26" s="1655"/>
      <c r="RVU26" s="1655"/>
      <c r="RVV26" s="1655"/>
      <c r="RVW26" s="1655"/>
      <c r="RVX26" s="1655"/>
      <c r="RVY26" s="1655"/>
      <c r="RVZ26" s="1655"/>
      <c r="RWA26" s="1655"/>
      <c r="RWB26" s="1655"/>
      <c r="RWC26" s="1655"/>
      <c r="RWD26" s="1655"/>
      <c r="RWE26" s="1655"/>
      <c r="RWF26" s="1655"/>
      <c r="RWG26" s="1655"/>
      <c r="RWH26" s="1655"/>
      <c r="RWI26" s="1655"/>
      <c r="RWJ26" s="1655"/>
      <c r="RWK26" s="1655"/>
      <c r="RWL26" s="1655"/>
      <c r="RWM26" s="1655"/>
      <c r="RWN26" s="1655"/>
      <c r="RWO26" s="1655"/>
      <c r="RWP26" s="1655"/>
      <c r="RWQ26" s="1655"/>
      <c r="RWR26" s="1655"/>
      <c r="RWS26" s="1655"/>
      <c r="RWT26" s="1655"/>
      <c r="RWU26" s="1655"/>
      <c r="RWV26" s="1655"/>
      <c r="RWW26" s="1655"/>
      <c r="RWX26" s="1655"/>
      <c r="RWY26" s="1655"/>
      <c r="RWZ26" s="1655"/>
      <c r="RXA26" s="1655"/>
      <c r="RXB26" s="1655"/>
      <c r="RXC26" s="1655"/>
      <c r="RXD26" s="1655"/>
      <c r="RXE26" s="1655"/>
      <c r="RXF26" s="1655"/>
      <c r="RXG26" s="1655"/>
      <c r="RXH26" s="1655"/>
      <c r="RXI26" s="1655"/>
      <c r="RXJ26" s="1655"/>
      <c r="RXK26" s="1655"/>
      <c r="RXL26" s="1655"/>
      <c r="RXM26" s="1655"/>
      <c r="RXN26" s="1655"/>
      <c r="RXO26" s="1655"/>
      <c r="RXP26" s="1655"/>
      <c r="RXQ26" s="1655"/>
      <c r="RXR26" s="1655"/>
      <c r="RXS26" s="1655"/>
      <c r="RXT26" s="1655"/>
      <c r="RXU26" s="1655"/>
      <c r="RXV26" s="1655"/>
      <c r="RXW26" s="1655"/>
      <c r="RXX26" s="1655"/>
      <c r="RXY26" s="1655"/>
      <c r="RXZ26" s="1655"/>
      <c r="RYA26" s="1655"/>
      <c r="RYB26" s="1655"/>
      <c r="RYC26" s="1655"/>
      <c r="RYD26" s="1655"/>
      <c r="RYE26" s="1655"/>
      <c r="RYF26" s="1655"/>
      <c r="RYG26" s="1655"/>
      <c r="RYH26" s="1655"/>
      <c r="RYI26" s="1655"/>
      <c r="RYJ26" s="1655"/>
      <c r="RYK26" s="1655"/>
      <c r="RYL26" s="1655"/>
      <c r="RYM26" s="1655"/>
      <c r="RYN26" s="1655"/>
      <c r="RYO26" s="1655"/>
      <c r="RYP26" s="1655"/>
      <c r="RYQ26" s="1655"/>
      <c r="RYR26" s="1655"/>
      <c r="RYS26" s="1655"/>
      <c r="RYT26" s="1655"/>
      <c r="RYU26" s="1655"/>
      <c r="RYV26" s="1655"/>
      <c r="RYW26" s="1655"/>
      <c r="RYX26" s="1655"/>
      <c r="RYY26" s="1655"/>
      <c r="RYZ26" s="1655"/>
      <c r="RZA26" s="1655"/>
      <c r="RZB26" s="1655"/>
      <c r="RZC26" s="1655"/>
      <c r="RZD26" s="1655"/>
      <c r="RZE26" s="1655"/>
      <c r="RZF26" s="1655"/>
      <c r="RZG26" s="1655"/>
      <c r="RZH26" s="1655"/>
      <c r="RZI26" s="1655"/>
      <c r="RZJ26" s="1655"/>
      <c r="RZK26" s="1655"/>
      <c r="RZL26" s="1655"/>
      <c r="RZM26" s="1655"/>
      <c r="RZN26" s="1655"/>
      <c r="RZO26" s="1655"/>
      <c r="RZP26" s="1655"/>
      <c r="RZQ26" s="1655"/>
      <c r="RZR26" s="1655"/>
      <c r="RZS26" s="1655"/>
      <c r="RZT26" s="1655"/>
      <c r="RZU26" s="1655"/>
      <c r="RZV26" s="1655"/>
      <c r="RZW26" s="1655"/>
      <c r="RZX26" s="1655"/>
      <c r="RZY26" s="1655"/>
      <c r="RZZ26" s="1655"/>
      <c r="SAA26" s="1655"/>
      <c r="SAB26" s="1655"/>
      <c r="SAC26" s="1655"/>
      <c r="SAD26" s="1655"/>
      <c r="SAE26" s="1655"/>
      <c r="SAF26" s="1655"/>
      <c r="SAG26" s="1655"/>
      <c r="SAH26" s="1655"/>
      <c r="SAI26" s="1655"/>
      <c r="SAJ26" s="1655"/>
      <c r="SAK26" s="1655"/>
      <c r="SAL26" s="1655"/>
      <c r="SAM26" s="1655"/>
      <c r="SAN26" s="1655"/>
      <c r="SAO26" s="1655"/>
      <c r="SAP26" s="1655"/>
      <c r="SAQ26" s="1655"/>
      <c r="SAR26" s="1655"/>
      <c r="SAS26" s="1655"/>
      <c r="SAT26" s="1655"/>
      <c r="SAU26" s="1655"/>
      <c r="SAV26" s="1655"/>
      <c r="SAW26" s="1655"/>
      <c r="SAX26" s="1655"/>
      <c r="SAY26" s="1655"/>
      <c r="SAZ26" s="1655"/>
      <c r="SBA26" s="1655"/>
      <c r="SBB26" s="1655"/>
      <c r="SBC26" s="1655"/>
      <c r="SBD26" s="1655"/>
      <c r="SBE26" s="1655"/>
      <c r="SBF26" s="1655"/>
      <c r="SBG26" s="1655"/>
      <c r="SBH26" s="1655"/>
      <c r="SBI26" s="1655"/>
      <c r="SBJ26" s="1655"/>
      <c r="SBK26" s="1655"/>
      <c r="SBL26" s="1655"/>
      <c r="SBM26" s="1655"/>
      <c r="SBN26" s="1655"/>
      <c r="SBO26" s="1655"/>
      <c r="SBP26" s="1655"/>
      <c r="SBQ26" s="1655"/>
      <c r="SBR26" s="1655"/>
      <c r="SBS26" s="1655"/>
      <c r="SBT26" s="1655"/>
      <c r="SBU26" s="1655"/>
      <c r="SBV26" s="1655"/>
      <c r="SBW26" s="1655"/>
      <c r="SBX26" s="1655"/>
      <c r="SBY26" s="1655"/>
      <c r="SBZ26" s="1655"/>
      <c r="SCA26" s="1655"/>
      <c r="SCB26" s="1655"/>
      <c r="SCC26" s="1655"/>
      <c r="SCD26" s="1655"/>
      <c r="SCE26" s="1655"/>
      <c r="SCF26" s="1655"/>
      <c r="SCG26" s="1655"/>
      <c r="SCH26" s="1655"/>
      <c r="SCI26" s="1655"/>
      <c r="SCJ26" s="1655"/>
      <c r="SCK26" s="1655"/>
      <c r="SCL26" s="1655"/>
      <c r="SCM26" s="1655"/>
      <c r="SCN26" s="1655"/>
      <c r="SCO26" s="1655"/>
      <c r="SCP26" s="1655"/>
      <c r="SCQ26" s="1655"/>
      <c r="SCR26" s="1655"/>
      <c r="SCS26" s="1655"/>
      <c r="SCT26" s="1655"/>
      <c r="SCU26" s="1655"/>
      <c r="SCV26" s="1655"/>
      <c r="SCW26" s="1655"/>
      <c r="SCX26" s="1655"/>
      <c r="SCY26" s="1655"/>
      <c r="SCZ26" s="1655"/>
      <c r="SDA26" s="1655"/>
      <c r="SDB26" s="1655"/>
      <c r="SDC26" s="1655"/>
      <c r="SDD26" s="1655"/>
      <c r="SDE26" s="1655"/>
      <c r="SDF26" s="1655"/>
      <c r="SDG26" s="1655"/>
      <c r="SDH26" s="1655"/>
      <c r="SDI26" s="1655"/>
      <c r="SDJ26" s="1655"/>
      <c r="SDK26" s="1655"/>
      <c r="SDL26" s="1655"/>
      <c r="SDM26" s="1655"/>
      <c r="SDN26" s="1655"/>
      <c r="SDO26" s="1655"/>
      <c r="SDP26" s="1655"/>
      <c r="SDQ26" s="1655"/>
      <c r="SDR26" s="1655"/>
      <c r="SDS26" s="1655"/>
      <c r="SDT26" s="1655"/>
      <c r="SDU26" s="1655"/>
      <c r="SDV26" s="1655"/>
      <c r="SDW26" s="1655"/>
      <c r="SDX26" s="1655"/>
      <c r="SDY26" s="1655"/>
      <c r="SDZ26" s="1655"/>
      <c r="SEA26" s="1655"/>
      <c r="SEB26" s="1655"/>
      <c r="SEC26" s="1655"/>
      <c r="SED26" s="1655"/>
      <c r="SEE26" s="1655"/>
      <c r="SEF26" s="1655"/>
      <c r="SEG26" s="1655"/>
      <c r="SEH26" s="1655"/>
      <c r="SEI26" s="1655"/>
      <c r="SEJ26" s="1655"/>
      <c r="SEK26" s="1655"/>
      <c r="SEL26" s="1655"/>
      <c r="SEM26" s="1655"/>
      <c r="SEN26" s="1655"/>
      <c r="SEO26" s="1655"/>
      <c r="SEP26" s="1655"/>
      <c r="SEQ26" s="1655"/>
      <c r="SER26" s="1655"/>
      <c r="SES26" s="1655"/>
      <c r="SET26" s="1655"/>
      <c r="SEU26" s="1655"/>
      <c r="SEV26" s="1655"/>
      <c r="SEW26" s="1655"/>
      <c r="SEX26" s="1655"/>
      <c r="SEY26" s="1655"/>
      <c r="SEZ26" s="1655"/>
      <c r="SFA26" s="1655"/>
      <c r="SFB26" s="1655"/>
      <c r="SFC26" s="1655"/>
      <c r="SFD26" s="1655"/>
      <c r="SFE26" s="1655"/>
      <c r="SFF26" s="1655"/>
      <c r="SFG26" s="1655"/>
      <c r="SFH26" s="1655"/>
      <c r="SFI26" s="1655"/>
      <c r="SFJ26" s="1655"/>
      <c r="SFK26" s="1655"/>
      <c r="SFL26" s="1655"/>
      <c r="SFM26" s="1655"/>
      <c r="SFN26" s="1655"/>
      <c r="SFO26" s="1655"/>
      <c r="SFP26" s="1655"/>
      <c r="SFQ26" s="1655"/>
      <c r="SFR26" s="1655"/>
      <c r="SFS26" s="1655"/>
      <c r="SFT26" s="1655"/>
      <c r="SFU26" s="1655"/>
      <c r="SFV26" s="1655"/>
      <c r="SFW26" s="1655"/>
      <c r="SFX26" s="1655"/>
      <c r="SFY26" s="1655"/>
      <c r="SFZ26" s="1655"/>
      <c r="SGA26" s="1655"/>
      <c r="SGB26" s="1655"/>
      <c r="SGC26" s="1655"/>
      <c r="SGD26" s="1655"/>
      <c r="SGE26" s="1655"/>
      <c r="SGF26" s="1655"/>
      <c r="SGG26" s="1655"/>
      <c r="SGH26" s="1655"/>
      <c r="SGI26" s="1655"/>
      <c r="SGJ26" s="1655"/>
      <c r="SGK26" s="1655"/>
      <c r="SGL26" s="1655"/>
      <c r="SGM26" s="1655"/>
      <c r="SGN26" s="1655"/>
      <c r="SGO26" s="1655"/>
      <c r="SGP26" s="1655"/>
      <c r="SGQ26" s="1655"/>
      <c r="SGR26" s="1655"/>
      <c r="SGS26" s="1655"/>
      <c r="SGT26" s="1655"/>
      <c r="SGU26" s="1655"/>
      <c r="SGV26" s="1655"/>
      <c r="SGW26" s="1655"/>
      <c r="SGX26" s="1655"/>
      <c r="SGY26" s="1655"/>
      <c r="SGZ26" s="1655"/>
      <c r="SHA26" s="1655"/>
      <c r="SHB26" s="1655"/>
      <c r="SHC26" s="1655"/>
      <c r="SHD26" s="1655"/>
      <c r="SHE26" s="1655"/>
      <c r="SHF26" s="1655"/>
      <c r="SHG26" s="1655"/>
      <c r="SHH26" s="1655"/>
      <c r="SHI26" s="1655"/>
      <c r="SHJ26" s="1655"/>
      <c r="SHK26" s="1655"/>
      <c r="SHL26" s="1655"/>
      <c r="SHM26" s="1655"/>
      <c r="SHN26" s="1655"/>
      <c r="SHO26" s="1655"/>
      <c r="SHP26" s="1655"/>
      <c r="SHQ26" s="1655"/>
      <c r="SHR26" s="1655"/>
      <c r="SHS26" s="1655"/>
      <c r="SHT26" s="1655"/>
      <c r="SHU26" s="1655"/>
      <c r="SHV26" s="1655"/>
      <c r="SHW26" s="1655"/>
      <c r="SHX26" s="1655"/>
      <c r="SHY26" s="1655"/>
      <c r="SHZ26" s="1655"/>
      <c r="SIA26" s="1655"/>
      <c r="SIB26" s="1655"/>
      <c r="SIC26" s="1655"/>
      <c r="SID26" s="1655"/>
      <c r="SIE26" s="1655"/>
      <c r="SIF26" s="1655"/>
      <c r="SIG26" s="1655"/>
      <c r="SIH26" s="1655"/>
      <c r="SII26" s="1655"/>
      <c r="SIJ26" s="1655"/>
      <c r="SIK26" s="1655"/>
      <c r="SIL26" s="1655"/>
      <c r="SIM26" s="1655"/>
      <c r="SIN26" s="1655"/>
      <c r="SIO26" s="1655"/>
      <c r="SIP26" s="1655"/>
      <c r="SIQ26" s="1655"/>
      <c r="SIR26" s="1655"/>
      <c r="SIS26" s="1655"/>
      <c r="SIT26" s="1655"/>
      <c r="SIU26" s="1655"/>
      <c r="SIV26" s="1655"/>
      <c r="SIW26" s="1655"/>
      <c r="SIX26" s="1655"/>
      <c r="SIY26" s="1655"/>
      <c r="SIZ26" s="1655"/>
      <c r="SJA26" s="1655"/>
      <c r="SJB26" s="1655"/>
      <c r="SJC26" s="1655"/>
      <c r="SJD26" s="1655"/>
      <c r="SJE26" s="1655"/>
      <c r="SJF26" s="1655"/>
      <c r="SJG26" s="1655"/>
      <c r="SJH26" s="1655"/>
      <c r="SJI26" s="1655"/>
      <c r="SJJ26" s="1655"/>
      <c r="SJK26" s="1655"/>
      <c r="SJL26" s="1655"/>
      <c r="SJM26" s="1655"/>
      <c r="SJN26" s="1655"/>
      <c r="SJO26" s="1655"/>
      <c r="SJP26" s="1655"/>
      <c r="SJQ26" s="1655"/>
      <c r="SJR26" s="1655"/>
      <c r="SJS26" s="1655"/>
      <c r="SJT26" s="1655"/>
      <c r="SJU26" s="1655"/>
      <c r="SJV26" s="1655"/>
      <c r="SJW26" s="1655"/>
      <c r="SJX26" s="1655"/>
      <c r="SJY26" s="1655"/>
      <c r="SJZ26" s="1655"/>
      <c r="SKA26" s="1655"/>
      <c r="SKB26" s="1655"/>
      <c r="SKC26" s="1655"/>
      <c r="SKD26" s="1655"/>
      <c r="SKE26" s="1655"/>
      <c r="SKF26" s="1655"/>
      <c r="SKG26" s="1655"/>
      <c r="SKH26" s="1655"/>
      <c r="SKI26" s="1655"/>
      <c r="SKJ26" s="1655"/>
      <c r="SKK26" s="1655"/>
      <c r="SKL26" s="1655"/>
      <c r="SKM26" s="1655"/>
      <c r="SKN26" s="1655"/>
      <c r="SKO26" s="1655"/>
      <c r="SKP26" s="1655"/>
      <c r="SKQ26" s="1655"/>
      <c r="SKR26" s="1655"/>
      <c r="SKS26" s="1655"/>
      <c r="SKT26" s="1655"/>
      <c r="SKU26" s="1655"/>
      <c r="SKV26" s="1655"/>
      <c r="SKW26" s="1655"/>
      <c r="SKX26" s="1655"/>
      <c r="SKY26" s="1655"/>
      <c r="SKZ26" s="1655"/>
      <c r="SLA26" s="1655"/>
      <c r="SLB26" s="1655"/>
      <c r="SLC26" s="1655"/>
      <c r="SLD26" s="1655"/>
      <c r="SLE26" s="1655"/>
      <c r="SLF26" s="1655"/>
      <c r="SLG26" s="1655"/>
      <c r="SLH26" s="1655"/>
      <c r="SLI26" s="1655"/>
      <c r="SLJ26" s="1655"/>
      <c r="SLK26" s="1655"/>
      <c r="SLL26" s="1655"/>
      <c r="SLM26" s="1655"/>
      <c r="SLN26" s="1655"/>
      <c r="SLO26" s="1655"/>
      <c r="SLP26" s="1655"/>
      <c r="SLQ26" s="1655"/>
      <c r="SLR26" s="1655"/>
      <c r="SLS26" s="1655"/>
      <c r="SLT26" s="1655"/>
      <c r="SLU26" s="1655"/>
      <c r="SLV26" s="1655"/>
      <c r="SLW26" s="1655"/>
      <c r="SLX26" s="1655"/>
      <c r="SLY26" s="1655"/>
      <c r="SLZ26" s="1655"/>
      <c r="SMA26" s="1655"/>
      <c r="SMB26" s="1655"/>
      <c r="SMC26" s="1655"/>
      <c r="SMD26" s="1655"/>
      <c r="SME26" s="1655"/>
      <c r="SMF26" s="1655"/>
      <c r="SMG26" s="1655"/>
      <c r="SMH26" s="1655"/>
      <c r="SMI26" s="1655"/>
      <c r="SMJ26" s="1655"/>
      <c r="SMK26" s="1655"/>
      <c r="SML26" s="1655"/>
      <c r="SMM26" s="1655"/>
      <c r="SMN26" s="1655"/>
      <c r="SMO26" s="1655"/>
      <c r="SMP26" s="1655"/>
      <c r="SMQ26" s="1655"/>
      <c r="SMR26" s="1655"/>
      <c r="SMS26" s="1655"/>
      <c r="SMT26" s="1655"/>
      <c r="SMU26" s="1655"/>
      <c r="SMV26" s="1655"/>
      <c r="SMW26" s="1655"/>
      <c r="SMX26" s="1655"/>
      <c r="SMY26" s="1655"/>
      <c r="SMZ26" s="1655"/>
      <c r="SNA26" s="1655"/>
      <c r="SNB26" s="1655"/>
      <c r="SNC26" s="1655"/>
      <c r="SND26" s="1655"/>
      <c r="SNE26" s="1655"/>
      <c r="SNF26" s="1655"/>
      <c r="SNG26" s="1655"/>
      <c r="SNH26" s="1655"/>
      <c r="SNI26" s="1655"/>
      <c r="SNJ26" s="1655"/>
      <c r="SNK26" s="1655"/>
      <c r="SNL26" s="1655"/>
      <c r="SNM26" s="1655"/>
      <c r="SNN26" s="1655"/>
      <c r="SNO26" s="1655"/>
      <c r="SNP26" s="1655"/>
      <c r="SNQ26" s="1655"/>
      <c r="SNR26" s="1655"/>
      <c r="SNS26" s="1655"/>
      <c r="SNT26" s="1655"/>
      <c r="SNU26" s="1655"/>
      <c r="SNV26" s="1655"/>
      <c r="SNW26" s="1655"/>
      <c r="SNX26" s="1655"/>
      <c r="SNY26" s="1655"/>
      <c r="SNZ26" s="1655"/>
      <c r="SOA26" s="1655"/>
      <c r="SOB26" s="1655"/>
      <c r="SOC26" s="1655"/>
      <c r="SOD26" s="1655"/>
      <c r="SOE26" s="1655"/>
      <c r="SOF26" s="1655"/>
      <c r="SOG26" s="1655"/>
      <c r="SOH26" s="1655"/>
      <c r="SOI26" s="1655"/>
      <c r="SOJ26" s="1655"/>
      <c r="SOK26" s="1655"/>
      <c r="SOL26" s="1655"/>
      <c r="SOM26" s="1655"/>
      <c r="SON26" s="1655"/>
      <c r="SOO26" s="1655"/>
      <c r="SOP26" s="1655"/>
      <c r="SOQ26" s="1655"/>
      <c r="SOR26" s="1655"/>
      <c r="SOS26" s="1655"/>
      <c r="SOT26" s="1655"/>
      <c r="SOU26" s="1655"/>
      <c r="SOV26" s="1655"/>
      <c r="SOW26" s="1655"/>
      <c r="SOX26" s="1655"/>
      <c r="SOY26" s="1655"/>
      <c r="SOZ26" s="1655"/>
      <c r="SPA26" s="1655"/>
      <c r="SPB26" s="1655"/>
      <c r="SPC26" s="1655"/>
      <c r="SPD26" s="1655"/>
      <c r="SPE26" s="1655"/>
      <c r="SPF26" s="1655"/>
      <c r="SPG26" s="1655"/>
      <c r="SPH26" s="1655"/>
      <c r="SPI26" s="1655"/>
      <c r="SPJ26" s="1655"/>
      <c r="SPK26" s="1655"/>
      <c r="SPL26" s="1655"/>
      <c r="SPM26" s="1655"/>
      <c r="SPN26" s="1655"/>
      <c r="SPO26" s="1655"/>
      <c r="SPP26" s="1655"/>
      <c r="SPQ26" s="1655"/>
      <c r="SPR26" s="1655"/>
      <c r="SPS26" s="1655"/>
      <c r="SPT26" s="1655"/>
      <c r="SPU26" s="1655"/>
      <c r="SPV26" s="1655"/>
      <c r="SPW26" s="1655"/>
      <c r="SPX26" s="1655"/>
      <c r="SPY26" s="1655"/>
      <c r="SPZ26" s="1655"/>
      <c r="SQA26" s="1655"/>
      <c r="SQB26" s="1655"/>
      <c r="SQC26" s="1655"/>
      <c r="SQD26" s="1655"/>
      <c r="SQE26" s="1655"/>
      <c r="SQF26" s="1655"/>
      <c r="SQG26" s="1655"/>
      <c r="SQH26" s="1655"/>
      <c r="SQI26" s="1655"/>
      <c r="SQJ26" s="1655"/>
      <c r="SQK26" s="1655"/>
      <c r="SQL26" s="1655"/>
      <c r="SQM26" s="1655"/>
      <c r="SQN26" s="1655"/>
      <c r="SQO26" s="1655"/>
      <c r="SQP26" s="1655"/>
      <c r="SQQ26" s="1655"/>
      <c r="SQR26" s="1655"/>
      <c r="SQS26" s="1655"/>
      <c r="SQT26" s="1655"/>
      <c r="SQU26" s="1655"/>
      <c r="SQV26" s="1655"/>
      <c r="SQW26" s="1655"/>
      <c r="SQX26" s="1655"/>
      <c r="SQY26" s="1655"/>
      <c r="SQZ26" s="1655"/>
      <c r="SRA26" s="1655"/>
      <c r="SRB26" s="1655"/>
      <c r="SRC26" s="1655"/>
      <c r="SRD26" s="1655"/>
      <c r="SRE26" s="1655"/>
      <c r="SRF26" s="1655"/>
      <c r="SRG26" s="1655"/>
      <c r="SRH26" s="1655"/>
      <c r="SRI26" s="1655"/>
      <c r="SRJ26" s="1655"/>
      <c r="SRK26" s="1655"/>
      <c r="SRL26" s="1655"/>
      <c r="SRM26" s="1655"/>
      <c r="SRN26" s="1655"/>
      <c r="SRO26" s="1655"/>
      <c r="SRP26" s="1655"/>
      <c r="SRQ26" s="1655"/>
      <c r="SRR26" s="1655"/>
      <c r="SRS26" s="1655"/>
      <c r="SRT26" s="1655"/>
      <c r="SRU26" s="1655"/>
      <c r="SRV26" s="1655"/>
      <c r="SRW26" s="1655"/>
      <c r="SRX26" s="1655"/>
      <c r="SRY26" s="1655"/>
      <c r="SRZ26" s="1655"/>
      <c r="SSA26" s="1655"/>
      <c r="SSB26" s="1655"/>
      <c r="SSC26" s="1655"/>
      <c r="SSD26" s="1655"/>
      <c r="SSE26" s="1655"/>
      <c r="SSF26" s="1655"/>
      <c r="SSG26" s="1655"/>
      <c r="SSH26" s="1655"/>
      <c r="SSI26" s="1655"/>
      <c r="SSJ26" s="1655"/>
      <c r="SSK26" s="1655"/>
      <c r="SSL26" s="1655"/>
      <c r="SSM26" s="1655"/>
      <c r="SSN26" s="1655"/>
      <c r="SSO26" s="1655"/>
      <c r="SSP26" s="1655"/>
      <c r="SSQ26" s="1655"/>
      <c r="SSR26" s="1655"/>
      <c r="SSS26" s="1655"/>
      <c r="SST26" s="1655"/>
      <c r="SSU26" s="1655"/>
      <c r="SSV26" s="1655"/>
      <c r="SSW26" s="1655"/>
      <c r="SSX26" s="1655"/>
      <c r="SSY26" s="1655"/>
      <c r="SSZ26" s="1655"/>
      <c r="STA26" s="1655"/>
      <c r="STB26" s="1655"/>
      <c r="STC26" s="1655"/>
      <c r="STD26" s="1655"/>
      <c r="STE26" s="1655"/>
      <c r="STF26" s="1655"/>
      <c r="STG26" s="1655"/>
      <c r="STH26" s="1655"/>
      <c r="STI26" s="1655"/>
      <c r="STJ26" s="1655"/>
      <c r="STK26" s="1655"/>
      <c r="STL26" s="1655"/>
      <c r="STM26" s="1655"/>
      <c r="STN26" s="1655"/>
      <c r="STO26" s="1655"/>
      <c r="STP26" s="1655"/>
      <c r="STQ26" s="1655"/>
      <c r="STR26" s="1655"/>
      <c r="STS26" s="1655"/>
      <c r="STT26" s="1655"/>
      <c r="STU26" s="1655"/>
      <c r="STV26" s="1655"/>
      <c r="STW26" s="1655"/>
      <c r="STX26" s="1655"/>
      <c r="STY26" s="1655"/>
      <c r="STZ26" s="1655"/>
      <c r="SUA26" s="1655"/>
      <c r="SUB26" s="1655"/>
      <c r="SUC26" s="1655"/>
      <c r="SUD26" s="1655"/>
      <c r="SUE26" s="1655"/>
      <c r="SUF26" s="1655"/>
      <c r="SUG26" s="1655"/>
      <c r="SUH26" s="1655"/>
      <c r="SUI26" s="1655"/>
      <c r="SUJ26" s="1655"/>
      <c r="SUK26" s="1655"/>
      <c r="SUL26" s="1655"/>
      <c r="SUM26" s="1655"/>
      <c r="SUN26" s="1655"/>
      <c r="SUO26" s="1655"/>
      <c r="SUP26" s="1655"/>
      <c r="SUQ26" s="1655"/>
      <c r="SUR26" s="1655"/>
      <c r="SUS26" s="1655"/>
      <c r="SUT26" s="1655"/>
      <c r="SUU26" s="1655"/>
      <c r="SUV26" s="1655"/>
      <c r="SUW26" s="1655"/>
      <c r="SUX26" s="1655"/>
      <c r="SUY26" s="1655"/>
      <c r="SUZ26" s="1655"/>
      <c r="SVA26" s="1655"/>
      <c r="SVB26" s="1655"/>
      <c r="SVC26" s="1655"/>
      <c r="SVD26" s="1655"/>
      <c r="SVE26" s="1655"/>
      <c r="SVF26" s="1655"/>
      <c r="SVG26" s="1655"/>
      <c r="SVH26" s="1655"/>
      <c r="SVI26" s="1655"/>
      <c r="SVJ26" s="1655"/>
      <c r="SVK26" s="1655"/>
      <c r="SVL26" s="1655"/>
      <c r="SVM26" s="1655"/>
      <c r="SVN26" s="1655"/>
      <c r="SVO26" s="1655"/>
      <c r="SVP26" s="1655"/>
      <c r="SVQ26" s="1655"/>
      <c r="SVR26" s="1655"/>
      <c r="SVS26" s="1655"/>
      <c r="SVT26" s="1655"/>
      <c r="SVU26" s="1655"/>
      <c r="SVV26" s="1655"/>
      <c r="SVW26" s="1655"/>
      <c r="SVX26" s="1655"/>
      <c r="SVY26" s="1655"/>
      <c r="SVZ26" s="1655"/>
      <c r="SWA26" s="1655"/>
      <c r="SWB26" s="1655"/>
      <c r="SWC26" s="1655"/>
      <c r="SWD26" s="1655"/>
      <c r="SWE26" s="1655"/>
      <c r="SWF26" s="1655"/>
      <c r="SWG26" s="1655"/>
      <c r="SWH26" s="1655"/>
      <c r="SWI26" s="1655"/>
      <c r="SWJ26" s="1655"/>
      <c r="SWK26" s="1655"/>
      <c r="SWL26" s="1655"/>
      <c r="SWM26" s="1655"/>
      <c r="SWN26" s="1655"/>
      <c r="SWO26" s="1655"/>
      <c r="SWP26" s="1655"/>
      <c r="SWQ26" s="1655"/>
      <c r="SWR26" s="1655"/>
      <c r="SWS26" s="1655"/>
      <c r="SWT26" s="1655"/>
      <c r="SWU26" s="1655"/>
      <c r="SWV26" s="1655"/>
      <c r="SWW26" s="1655"/>
      <c r="SWX26" s="1655"/>
      <c r="SWY26" s="1655"/>
      <c r="SWZ26" s="1655"/>
      <c r="SXA26" s="1655"/>
      <c r="SXB26" s="1655"/>
      <c r="SXC26" s="1655"/>
      <c r="SXD26" s="1655"/>
      <c r="SXE26" s="1655"/>
      <c r="SXF26" s="1655"/>
      <c r="SXG26" s="1655"/>
      <c r="SXH26" s="1655"/>
      <c r="SXI26" s="1655"/>
      <c r="SXJ26" s="1655"/>
      <c r="SXK26" s="1655"/>
      <c r="SXL26" s="1655"/>
      <c r="SXM26" s="1655"/>
      <c r="SXN26" s="1655"/>
      <c r="SXO26" s="1655"/>
      <c r="SXP26" s="1655"/>
      <c r="SXQ26" s="1655"/>
      <c r="SXR26" s="1655"/>
      <c r="SXS26" s="1655"/>
      <c r="SXT26" s="1655"/>
      <c r="SXU26" s="1655"/>
      <c r="SXV26" s="1655"/>
      <c r="SXW26" s="1655"/>
      <c r="SXX26" s="1655"/>
      <c r="SXY26" s="1655"/>
      <c r="SXZ26" s="1655"/>
      <c r="SYA26" s="1655"/>
      <c r="SYB26" s="1655"/>
      <c r="SYC26" s="1655"/>
      <c r="SYD26" s="1655"/>
      <c r="SYE26" s="1655"/>
      <c r="SYF26" s="1655"/>
      <c r="SYG26" s="1655"/>
      <c r="SYH26" s="1655"/>
      <c r="SYI26" s="1655"/>
      <c r="SYJ26" s="1655"/>
      <c r="SYK26" s="1655"/>
      <c r="SYL26" s="1655"/>
      <c r="SYM26" s="1655"/>
      <c r="SYN26" s="1655"/>
      <c r="SYO26" s="1655"/>
      <c r="SYP26" s="1655"/>
      <c r="SYQ26" s="1655"/>
      <c r="SYR26" s="1655"/>
      <c r="SYS26" s="1655"/>
      <c r="SYT26" s="1655"/>
      <c r="SYU26" s="1655"/>
      <c r="SYV26" s="1655"/>
      <c r="SYW26" s="1655"/>
      <c r="SYX26" s="1655"/>
      <c r="SYY26" s="1655"/>
      <c r="SYZ26" s="1655"/>
      <c r="SZA26" s="1655"/>
      <c r="SZB26" s="1655"/>
      <c r="SZC26" s="1655"/>
      <c r="SZD26" s="1655"/>
      <c r="SZE26" s="1655"/>
      <c r="SZF26" s="1655"/>
      <c r="SZG26" s="1655"/>
      <c r="SZH26" s="1655"/>
      <c r="SZI26" s="1655"/>
      <c r="SZJ26" s="1655"/>
      <c r="SZK26" s="1655"/>
      <c r="SZL26" s="1655"/>
      <c r="SZM26" s="1655"/>
      <c r="SZN26" s="1655"/>
      <c r="SZO26" s="1655"/>
      <c r="SZP26" s="1655"/>
      <c r="SZQ26" s="1655"/>
      <c r="SZR26" s="1655"/>
      <c r="SZS26" s="1655"/>
      <c r="SZT26" s="1655"/>
      <c r="SZU26" s="1655"/>
      <c r="SZV26" s="1655"/>
      <c r="SZW26" s="1655"/>
      <c r="SZX26" s="1655"/>
      <c r="SZY26" s="1655"/>
      <c r="SZZ26" s="1655"/>
      <c r="TAA26" s="1655"/>
      <c r="TAB26" s="1655"/>
      <c r="TAC26" s="1655"/>
      <c r="TAD26" s="1655"/>
      <c r="TAE26" s="1655"/>
      <c r="TAF26" s="1655"/>
      <c r="TAG26" s="1655"/>
      <c r="TAH26" s="1655"/>
      <c r="TAI26" s="1655"/>
      <c r="TAJ26" s="1655"/>
      <c r="TAK26" s="1655"/>
      <c r="TAL26" s="1655"/>
      <c r="TAM26" s="1655"/>
      <c r="TAN26" s="1655"/>
      <c r="TAO26" s="1655"/>
      <c r="TAP26" s="1655"/>
      <c r="TAQ26" s="1655"/>
      <c r="TAR26" s="1655"/>
      <c r="TAS26" s="1655"/>
      <c r="TAT26" s="1655"/>
      <c r="TAU26" s="1655"/>
      <c r="TAV26" s="1655"/>
      <c r="TAW26" s="1655"/>
      <c r="TAX26" s="1655"/>
      <c r="TAY26" s="1655"/>
      <c r="TAZ26" s="1655"/>
      <c r="TBA26" s="1655"/>
      <c r="TBB26" s="1655"/>
      <c r="TBC26" s="1655"/>
      <c r="TBD26" s="1655"/>
      <c r="TBE26" s="1655"/>
      <c r="TBF26" s="1655"/>
      <c r="TBG26" s="1655"/>
      <c r="TBH26" s="1655"/>
      <c r="TBI26" s="1655"/>
      <c r="TBJ26" s="1655"/>
      <c r="TBK26" s="1655"/>
      <c r="TBL26" s="1655"/>
      <c r="TBM26" s="1655"/>
      <c r="TBN26" s="1655"/>
      <c r="TBO26" s="1655"/>
      <c r="TBP26" s="1655"/>
      <c r="TBQ26" s="1655"/>
      <c r="TBR26" s="1655"/>
      <c r="TBS26" s="1655"/>
      <c r="TBT26" s="1655"/>
      <c r="TBU26" s="1655"/>
      <c r="TBV26" s="1655"/>
      <c r="TBW26" s="1655"/>
      <c r="TBX26" s="1655"/>
      <c r="TBY26" s="1655"/>
      <c r="TBZ26" s="1655"/>
      <c r="TCA26" s="1655"/>
      <c r="TCB26" s="1655"/>
      <c r="TCC26" s="1655"/>
      <c r="TCD26" s="1655"/>
      <c r="TCE26" s="1655"/>
      <c r="TCF26" s="1655"/>
      <c r="TCG26" s="1655"/>
      <c r="TCH26" s="1655"/>
      <c r="TCI26" s="1655"/>
      <c r="TCJ26" s="1655"/>
      <c r="TCK26" s="1655"/>
      <c r="TCL26" s="1655"/>
      <c r="TCM26" s="1655"/>
      <c r="TCN26" s="1655"/>
      <c r="TCO26" s="1655"/>
      <c r="TCP26" s="1655"/>
      <c r="TCQ26" s="1655"/>
      <c r="TCR26" s="1655"/>
      <c r="TCS26" s="1655"/>
      <c r="TCT26" s="1655"/>
      <c r="TCU26" s="1655"/>
      <c r="TCV26" s="1655"/>
      <c r="TCW26" s="1655"/>
      <c r="TCX26" s="1655"/>
      <c r="TCY26" s="1655"/>
      <c r="TCZ26" s="1655"/>
      <c r="TDA26" s="1655"/>
      <c r="TDB26" s="1655"/>
      <c r="TDC26" s="1655"/>
      <c r="TDD26" s="1655"/>
      <c r="TDE26" s="1655"/>
      <c r="TDF26" s="1655"/>
      <c r="TDG26" s="1655"/>
      <c r="TDH26" s="1655"/>
      <c r="TDI26" s="1655"/>
      <c r="TDJ26" s="1655"/>
      <c r="TDK26" s="1655"/>
      <c r="TDL26" s="1655"/>
      <c r="TDM26" s="1655"/>
      <c r="TDN26" s="1655"/>
      <c r="TDO26" s="1655"/>
      <c r="TDP26" s="1655"/>
      <c r="TDQ26" s="1655"/>
      <c r="TDR26" s="1655"/>
      <c r="TDS26" s="1655"/>
      <c r="TDT26" s="1655"/>
      <c r="TDU26" s="1655"/>
      <c r="TDV26" s="1655"/>
      <c r="TDW26" s="1655"/>
      <c r="TDX26" s="1655"/>
      <c r="TDY26" s="1655"/>
      <c r="TDZ26" s="1655"/>
      <c r="TEA26" s="1655"/>
      <c r="TEB26" s="1655"/>
      <c r="TEC26" s="1655"/>
      <c r="TED26" s="1655"/>
      <c r="TEE26" s="1655"/>
      <c r="TEF26" s="1655"/>
      <c r="TEG26" s="1655"/>
      <c r="TEH26" s="1655"/>
      <c r="TEI26" s="1655"/>
      <c r="TEJ26" s="1655"/>
      <c r="TEK26" s="1655"/>
      <c r="TEL26" s="1655"/>
      <c r="TEM26" s="1655"/>
      <c r="TEN26" s="1655"/>
      <c r="TEO26" s="1655"/>
      <c r="TEP26" s="1655"/>
      <c r="TEQ26" s="1655"/>
      <c r="TER26" s="1655"/>
      <c r="TES26" s="1655"/>
      <c r="TET26" s="1655"/>
      <c r="TEU26" s="1655"/>
      <c r="TEV26" s="1655"/>
      <c r="TEW26" s="1655"/>
      <c r="TEX26" s="1655"/>
      <c r="TEY26" s="1655"/>
      <c r="TEZ26" s="1655"/>
      <c r="TFA26" s="1655"/>
      <c r="TFB26" s="1655"/>
      <c r="TFC26" s="1655"/>
      <c r="TFD26" s="1655"/>
      <c r="TFE26" s="1655"/>
      <c r="TFF26" s="1655"/>
      <c r="TFG26" s="1655"/>
      <c r="TFH26" s="1655"/>
      <c r="TFI26" s="1655"/>
      <c r="TFJ26" s="1655"/>
      <c r="TFK26" s="1655"/>
      <c r="TFL26" s="1655"/>
      <c r="TFM26" s="1655"/>
      <c r="TFN26" s="1655"/>
      <c r="TFO26" s="1655"/>
      <c r="TFP26" s="1655"/>
      <c r="TFQ26" s="1655"/>
      <c r="TFR26" s="1655"/>
      <c r="TFS26" s="1655"/>
      <c r="TFT26" s="1655"/>
      <c r="TFU26" s="1655"/>
      <c r="TFV26" s="1655"/>
      <c r="TFW26" s="1655"/>
      <c r="TFX26" s="1655"/>
      <c r="TFY26" s="1655"/>
      <c r="TFZ26" s="1655"/>
      <c r="TGA26" s="1655"/>
      <c r="TGB26" s="1655"/>
      <c r="TGC26" s="1655"/>
      <c r="TGD26" s="1655"/>
      <c r="TGE26" s="1655"/>
      <c r="TGF26" s="1655"/>
      <c r="TGG26" s="1655"/>
      <c r="TGH26" s="1655"/>
      <c r="TGI26" s="1655"/>
      <c r="TGJ26" s="1655"/>
      <c r="TGK26" s="1655"/>
      <c r="TGL26" s="1655"/>
      <c r="TGM26" s="1655"/>
      <c r="TGN26" s="1655"/>
      <c r="TGO26" s="1655"/>
      <c r="TGP26" s="1655"/>
      <c r="TGQ26" s="1655"/>
      <c r="TGR26" s="1655"/>
      <c r="TGS26" s="1655"/>
      <c r="TGT26" s="1655"/>
      <c r="TGU26" s="1655"/>
      <c r="TGV26" s="1655"/>
      <c r="TGW26" s="1655"/>
      <c r="TGX26" s="1655"/>
      <c r="TGY26" s="1655"/>
      <c r="TGZ26" s="1655"/>
      <c r="THA26" s="1655"/>
      <c r="THB26" s="1655"/>
      <c r="THC26" s="1655"/>
      <c r="THD26" s="1655"/>
      <c r="THE26" s="1655"/>
      <c r="THF26" s="1655"/>
      <c r="THG26" s="1655"/>
      <c r="THH26" s="1655"/>
      <c r="THI26" s="1655"/>
      <c r="THJ26" s="1655"/>
      <c r="THK26" s="1655"/>
      <c r="THL26" s="1655"/>
      <c r="THM26" s="1655"/>
      <c r="THN26" s="1655"/>
      <c r="THO26" s="1655"/>
      <c r="THP26" s="1655"/>
      <c r="THQ26" s="1655"/>
      <c r="THR26" s="1655"/>
      <c r="THS26" s="1655"/>
      <c r="THT26" s="1655"/>
      <c r="THU26" s="1655"/>
      <c r="THV26" s="1655"/>
      <c r="THW26" s="1655"/>
      <c r="THX26" s="1655"/>
      <c r="THY26" s="1655"/>
      <c r="THZ26" s="1655"/>
      <c r="TIA26" s="1655"/>
      <c r="TIB26" s="1655"/>
      <c r="TIC26" s="1655"/>
      <c r="TID26" s="1655"/>
      <c r="TIE26" s="1655"/>
      <c r="TIF26" s="1655"/>
      <c r="TIG26" s="1655"/>
      <c r="TIH26" s="1655"/>
      <c r="TII26" s="1655"/>
      <c r="TIJ26" s="1655"/>
      <c r="TIK26" s="1655"/>
      <c r="TIL26" s="1655"/>
      <c r="TIM26" s="1655"/>
      <c r="TIN26" s="1655"/>
      <c r="TIO26" s="1655"/>
      <c r="TIP26" s="1655"/>
      <c r="TIQ26" s="1655"/>
      <c r="TIR26" s="1655"/>
      <c r="TIS26" s="1655"/>
      <c r="TIT26" s="1655"/>
      <c r="TIU26" s="1655"/>
      <c r="TIV26" s="1655"/>
      <c r="TIW26" s="1655"/>
      <c r="TIX26" s="1655"/>
      <c r="TIY26" s="1655"/>
      <c r="TIZ26" s="1655"/>
      <c r="TJA26" s="1655"/>
      <c r="TJB26" s="1655"/>
      <c r="TJC26" s="1655"/>
      <c r="TJD26" s="1655"/>
      <c r="TJE26" s="1655"/>
      <c r="TJF26" s="1655"/>
      <c r="TJG26" s="1655"/>
      <c r="TJH26" s="1655"/>
      <c r="TJI26" s="1655"/>
      <c r="TJJ26" s="1655"/>
      <c r="TJK26" s="1655"/>
      <c r="TJL26" s="1655"/>
      <c r="TJM26" s="1655"/>
      <c r="TJN26" s="1655"/>
      <c r="TJO26" s="1655"/>
      <c r="TJP26" s="1655"/>
      <c r="TJQ26" s="1655"/>
      <c r="TJR26" s="1655"/>
      <c r="TJS26" s="1655"/>
      <c r="TJT26" s="1655"/>
      <c r="TJU26" s="1655"/>
      <c r="TJV26" s="1655"/>
      <c r="TJW26" s="1655"/>
      <c r="TJX26" s="1655"/>
      <c r="TJY26" s="1655"/>
      <c r="TJZ26" s="1655"/>
      <c r="TKA26" s="1655"/>
      <c r="TKB26" s="1655"/>
      <c r="TKC26" s="1655"/>
      <c r="TKD26" s="1655"/>
      <c r="TKE26" s="1655"/>
      <c r="TKF26" s="1655"/>
      <c r="TKG26" s="1655"/>
      <c r="TKH26" s="1655"/>
      <c r="TKI26" s="1655"/>
      <c r="TKJ26" s="1655"/>
      <c r="TKK26" s="1655"/>
      <c r="TKL26" s="1655"/>
      <c r="TKM26" s="1655"/>
      <c r="TKN26" s="1655"/>
      <c r="TKO26" s="1655"/>
      <c r="TKP26" s="1655"/>
      <c r="TKQ26" s="1655"/>
      <c r="TKR26" s="1655"/>
      <c r="TKS26" s="1655"/>
      <c r="TKT26" s="1655"/>
      <c r="TKU26" s="1655"/>
      <c r="TKV26" s="1655"/>
      <c r="TKW26" s="1655"/>
      <c r="TKX26" s="1655"/>
      <c r="TKY26" s="1655"/>
      <c r="TKZ26" s="1655"/>
      <c r="TLA26" s="1655"/>
      <c r="TLB26" s="1655"/>
      <c r="TLC26" s="1655"/>
      <c r="TLD26" s="1655"/>
      <c r="TLE26" s="1655"/>
      <c r="TLF26" s="1655"/>
      <c r="TLG26" s="1655"/>
      <c r="TLH26" s="1655"/>
      <c r="TLI26" s="1655"/>
      <c r="TLJ26" s="1655"/>
      <c r="TLK26" s="1655"/>
      <c r="TLL26" s="1655"/>
      <c r="TLM26" s="1655"/>
      <c r="TLN26" s="1655"/>
      <c r="TLO26" s="1655"/>
      <c r="TLP26" s="1655"/>
      <c r="TLQ26" s="1655"/>
      <c r="TLR26" s="1655"/>
      <c r="TLS26" s="1655"/>
      <c r="TLT26" s="1655"/>
      <c r="TLU26" s="1655"/>
      <c r="TLV26" s="1655"/>
      <c r="TLW26" s="1655"/>
      <c r="TLX26" s="1655"/>
      <c r="TLY26" s="1655"/>
      <c r="TLZ26" s="1655"/>
      <c r="TMA26" s="1655"/>
      <c r="TMB26" s="1655"/>
      <c r="TMC26" s="1655"/>
      <c r="TMD26" s="1655"/>
      <c r="TME26" s="1655"/>
      <c r="TMF26" s="1655"/>
      <c r="TMG26" s="1655"/>
      <c r="TMH26" s="1655"/>
      <c r="TMI26" s="1655"/>
      <c r="TMJ26" s="1655"/>
      <c r="TMK26" s="1655"/>
      <c r="TML26" s="1655"/>
      <c r="TMM26" s="1655"/>
      <c r="TMN26" s="1655"/>
      <c r="TMO26" s="1655"/>
      <c r="TMP26" s="1655"/>
      <c r="TMQ26" s="1655"/>
      <c r="TMR26" s="1655"/>
      <c r="TMS26" s="1655"/>
      <c r="TMT26" s="1655"/>
      <c r="TMU26" s="1655"/>
      <c r="TMV26" s="1655"/>
      <c r="TMW26" s="1655"/>
      <c r="TMX26" s="1655"/>
      <c r="TMY26" s="1655"/>
      <c r="TMZ26" s="1655"/>
      <c r="TNA26" s="1655"/>
      <c r="TNB26" s="1655"/>
      <c r="TNC26" s="1655"/>
      <c r="TND26" s="1655"/>
      <c r="TNE26" s="1655"/>
      <c r="TNF26" s="1655"/>
      <c r="TNG26" s="1655"/>
      <c r="TNH26" s="1655"/>
      <c r="TNI26" s="1655"/>
      <c r="TNJ26" s="1655"/>
      <c r="TNK26" s="1655"/>
      <c r="TNL26" s="1655"/>
      <c r="TNM26" s="1655"/>
      <c r="TNN26" s="1655"/>
      <c r="TNO26" s="1655"/>
      <c r="TNP26" s="1655"/>
      <c r="TNQ26" s="1655"/>
      <c r="TNR26" s="1655"/>
      <c r="TNS26" s="1655"/>
      <c r="TNT26" s="1655"/>
      <c r="TNU26" s="1655"/>
      <c r="TNV26" s="1655"/>
      <c r="TNW26" s="1655"/>
      <c r="TNX26" s="1655"/>
      <c r="TNY26" s="1655"/>
      <c r="TNZ26" s="1655"/>
      <c r="TOA26" s="1655"/>
      <c r="TOB26" s="1655"/>
      <c r="TOC26" s="1655"/>
      <c r="TOD26" s="1655"/>
      <c r="TOE26" s="1655"/>
      <c r="TOF26" s="1655"/>
      <c r="TOG26" s="1655"/>
      <c r="TOH26" s="1655"/>
      <c r="TOI26" s="1655"/>
      <c r="TOJ26" s="1655"/>
      <c r="TOK26" s="1655"/>
      <c r="TOL26" s="1655"/>
      <c r="TOM26" s="1655"/>
      <c r="TON26" s="1655"/>
      <c r="TOO26" s="1655"/>
      <c r="TOP26" s="1655"/>
      <c r="TOQ26" s="1655"/>
      <c r="TOR26" s="1655"/>
      <c r="TOS26" s="1655"/>
      <c r="TOT26" s="1655"/>
      <c r="TOU26" s="1655"/>
      <c r="TOV26" s="1655"/>
      <c r="TOW26" s="1655"/>
      <c r="TOX26" s="1655"/>
      <c r="TOY26" s="1655"/>
      <c r="TOZ26" s="1655"/>
      <c r="TPA26" s="1655"/>
      <c r="TPB26" s="1655"/>
      <c r="TPC26" s="1655"/>
      <c r="TPD26" s="1655"/>
      <c r="TPE26" s="1655"/>
      <c r="TPF26" s="1655"/>
      <c r="TPG26" s="1655"/>
      <c r="TPH26" s="1655"/>
      <c r="TPI26" s="1655"/>
      <c r="TPJ26" s="1655"/>
      <c r="TPK26" s="1655"/>
      <c r="TPL26" s="1655"/>
      <c r="TPM26" s="1655"/>
      <c r="TPN26" s="1655"/>
      <c r="TPO26" s="1655"/>
      <c r="TPP26" s="1655"/>
      <c r="TPQ26" s="1655"/>
      <c r="TPR26" s="1655"/>
      <c r="TPS26" s="1655"/>
      <c r="TPT26" s="1655"/>
      <c r="TPU26" s="1655"/>
      <c r="TPV26" s="1655"/>
      <c r="TPW26" s="1655"/>
      <c r="TPX26" s="1655"/>
      <c r="TPY26" s="1655"/>
      <c r="TPZ26" s="1655"/>
      <c r="TQA26" s="1655"/>
      <c r="TQB26" s="1655"/>
      <c r="TQC26" s="1655"/>
      <c r="TQD26" s="1655"/>
      <c r="TQE26" s="1655"/>
      <c r="TQF26" s="1655"/>
      <c r="TQG26" s="1655"/>
      <c r="TQH26" s="1655"/>
      <c r="TQI26" s="1655"/>
      <c r="TQJ26" s="1655"/>
      <c r="TQK26" s="1655"/>
      <c r="TQL26" s="1655"/>
      <c r="TQM26" s="1655"/>
      <c r="TQN26" s="1655"/>
      <c r="TQO26" s="1655"/>
      <c r="TQP26" s="1655"/>
      <c r="TQQ26" s="1655"/>
      <c r="TQR26" s="1655"/>
      <c r="TQS26" s="1655"/>
      <c r="TQT26" s="1655"/>
      <c r="TQU26" s="1655"/>
      <c r="TQV26" s="1655"/>
      <c r="TQW26" s="1655"/>
      <c r="TQX26" s="1655"/>
      <c r="TQY26" s="1655"/>
      <c r="TQZ26" s="1655"/>
      <c r="TRA26" s="1655"/>
      <c r="TRB26" s="1655"/>
      <c r="TRC26" s="1655"/>
      <c r="TRD26" s="1655"/>
      <c r="TRE26" s="1655"/>
      <c r="TRF26" s="1655"/>
      <c r="TRG26" s="1655"/>
      <c r="TRH26" s="1655"/>
      <c r="TRI26" s="1655"/>
      <c r="TRJ26" s="1655"/>
      <c r="TRK26" s="1655"/>
      <c r="TRL26" s="1655"/>
      <c r="TRM26" s="1655"/>
      <c r="TRN26" s="1655"/>
      <c r="TRO26" s="1655"/>
      <c r="TRP26" s="1655"/>
      <c r="TRQ26" s="1655"/>
      <c r="TRR26" s="1655"/>
      <c r="TRS26" s="1655"/>
      <c r="TRT26" s="1655"/>
      <c r="TRU26" s="1655"/>
      <c r="TRV26" s="1655"/>
      <c r="TRW26" s="1655"/>
      <c r="TRX26" s="1655"/>
      <c r="TRY26" s="1655"/>
      <c r="TRZ26" s="1655"/>
      <c r="TSA26" s="1655"/>
      <c r="TSB26" s="1655"/>
      <c r="TSC26" s="1655"/>
      <c r="TSD26" s="1655"/>
      <c r="TSE26" s="1655"/>
      <c r="TSF26" s="1655"/>
      <c r="TSG26" s="1655"/>
      <c r="TSH26" s="1655"/>
      <c r="TSI26" s="1655"/>
      <c r="TSJ26" s="1655"/>
      <c r="TSK26" s="1655"/>
      <c r="TSL26" s="1655"/>
      <c r="TSM26" s="1655"/>
      <c r="TSN26" s="1655"/>
      <c r="TSO26" s="1655"/>
      <c r="TSP26" s="1655"/>
      <c r="TSQ26" s="1655"/>
      <c r="TSR26" s="1655"/>
      <c r="TSS26" s="1655"/>
      <c r="TST26" s="1655"/>
      <c r="TSU26" s="1655"/>
      <c r="TSV26" s="1655"/>
      <c r="TSW26" s="1655"/>
      <c r="TSX26" s="1655"/>
      <c r="TSY26" s="1655"/>
      <c r="TSZ26" s="1655"/>
      <c r="TTA26" s="1655"/>
      <c r="TTB26" s="1655"/>
      <c r="TTC26" s="1655"/>
      <c r="TTD26" s="1655"/>
      <c r="TTE26" s="1655"/>
      <c r="TTF26" s="1655"/>
      <c r="TTG26" s="1655"/>
      <c r="TTH26" s="1655"/>
      <c r="TTI26" s="1655"/>
      <c r="TTJ26" s="1655"/>
      <c r="TTK26" s="1655"/>
      <c r="TTL26" s="1655"/>
      <c r="TTM26" s="1655"/>
      <c r="TTN26" s="1655"/>
      <c r="TTO26" s="1655"/>
      <c r="TTP26" s="1655"/>
      <c r="TTQ26" s="1655"/>
      <c r="TTR26" s="1655"/>
      <c r="TTS26" s="1655"/>
      <c r="TTT26" s="1655"/>
      <c r="TTU26" s="1655"/>
      <c r="TTV26" s="1655"/>
      <c r="TTW26" s="1655"/>
      <c r="TTX26" s="1655"/>
      <c r="TTY26" s="1655"/>
      <c r="TTZ26" s="1655"/>
      <c r="TUA26" s="1655"/>
      <c r="TUB26" s="1655"/>
      <c r="TUC26" s="1655"/>
      <c r="TUD26" s="1655"/>
      <c r="TUE26" s="1655"/>
      <c r="TUF26" s="1655"/>
      <c r="TUG26" s="1655"/>
      <c r="TUH26" s="1655"/>
      <c r="TUI26" s="1655"/>
      <c r="TUJ26" s="1655"/>
      <c r="TUK26" s="1655"/>
      <c r="TUL26" s="1655"/>
      <c r="TUM26" s="1655"/>
      <c r="TUN26" s="1655"/>
      <c r="TUO26" s="1655"/>
      <c r="TUP26" s="1655"/>
      <c r="TUQ26" s="1655"/>
      <c r="TUR26" s="1655"/>
      <c r="TUS26" s="1655"/>
      <c r="TUT26" s="1655"/>
      <c r="TUU26" s="1655"/>
      <c r="TUV26" s="1655"/>
      <c r="TUW26" s="1655"/>
      <c r="TUX26" s="1655"/>
      <c r="TUY26" s="1655"/>
      <c r="TUZ26" s="1655"/>
      <c r="TVA26" s="1655"/>
      <c r="TVB26" s="1655"/>
      <c r="TVC26" s="1655"/>
      <c r="TVD26" s="1655"/>
      <c r="TVE26" s="1655"/>
      <c r="TVF26" s="1655"/>
      <c r="TVG26" s="1655"/>
      <c r="TVH26" s="1655"/>
      <c r="TVI26" s="1655"/>
      <c r="TVJ26" s="1655"/>
      <c r="TVK26" s="1655"/>
      <c r="TVL26" s="1655"/>
      <c r="TVM26" s="1655"/>
      <c r="TVN26" s="1655"/>
      <c r="TVO26" s="1655"/>
      <c r="TVP26" s="1655"/>
      <c r="TVQ26" s="1655"/>
      <c r="TVR26" s="1655"/>
      <c r="TVS26" s="1655"/>
      <c r="TVT26" s="1655"/>
      <c r="TVU26" s="1655"/>
      <c r="TVV26" s="1655"/>
      <c r="TVW26" s="1655"/>
      <c r="TVX26" s="1655"/>
      <c r="TVY26" s="1655"/>
      <c r="TVZ26" s="1655"/>
      <c r="TWA26" s="1655"/>
      <c r="TWB26" s="1655"/>
      <c r="TWC26" s="1655"/>
      <c r="TWD26" s="1655"/>
      <c r="TWE26" s="1655"/>
      <c r="TWF26" s="1655"/>
      <c r="TWG26" s="1655"/>
      <c r="TWH26" s="1655"/>
      <c r="TWI26" s="1655"/>
      <c r="TWJ26" s="1655"/>
      <c r="TWK26" s="1655"/>
      <c r="TWL26" s="1655"/>
      <c r="TWM26" s="1655"/>
      <c r="TWN26" s="1655"/>
      <c r="TWO26" s="1655"/>
      <c r="TWP26" s="1655"/>
      <c r="TWQ26" s="1655"/>
      <c r="TWR26" s="1655"/>
      <c r="TWS26" s="1655"/>
      <c r="TWT26" s="1655"/>
      <c r="TWU26" s="1655"/>
      <c r="TWV26" s="1655"/>
      <c r="TWW26" s="1655"/>
      <c r="TWX26" s="1655"/>
      <c r="TWY26" s="1655"/>
      <c r="TWZ26" s="1655"/>
      <c r="TXA26" s="1655"/>
      <c r="TXB26" s="1655"/>
      <c r="TXC26" s="1655"/>
      <c r="TXD26" s="1655"/>
      <c r="TXE26" s="1655"/>
      <c r="TXF26" s="1655"/>
      <c r="TXG26" s="1655"/>
      <c r="TXH26" s="1655"/>
      <c r="TXI26" s="1655"/>
      <c r="TXJ26" s="1655"/>
      <c r="TXK26" s="1655"/>
      <c r="TXL26" s="1655"/>
      <c r="TXM26" s="1655"/>
      <c r="TXN26" s="1655"/>
      <c r="TXO26" s="1655"/>
      <c r="TXP26" s="1655"/>
      <c r="TXQ26" s="1655"/>
      <c r="TXR26" s="1655"/>
      <c r="TXS26" s="1655"/>
      <c r="TXT26" s="1655"/>
      <c r="TXU26" s="1655"/>
      <c r="TXV26" s="1655"/>
      <c r="TXW26" s="1655"/>
      <c r="TXX26" s="1655"/>
      <c r="TXY26" s="1655"/>
      <c r="TXZ26" s="1655"/>
      <c r="TYA26" s="1655"/>
      <c r="TYB26" s="1655"/>
      <c r="TYC26" s="1655"/>
      <c r="TYD26" s="1655"/>
      <c r="TYE26" s="1655"/>
      <c r="TYF26" s="1655"/>
      <c r="TYG26" s="1655"/>
      <c r="TYH26" s="1655"/>
      <c r="TYI26" s="1655"/>
      <c r="TYJ26" s="1655"/>
      <c r="TYK26" s="1655"/>
      <c r="TYL26" s="1655"/>
      <c r="TYM26" s="1655"/>
      <c r="TYN26" s="1655"/>
      <c r="TYO26" s="1655"/>
      <c r="TYP26" s="1655"/>
      <c r="TYQ26" s="1655"/>
      <c r="TYR26" s="1655"/>
      <c r="TYS26" s="1655"/>
      <c r="TYT26" s="1655"/>
      <c r="TYU26" s="1655"/>
      <c r="TYV26" s="1655"/>
      <c r="TYW26" s="1655"/>
      <c r="TYX26" s="1655"/>
      <c r="TYY26" s="1655"/>
      <c r="TYZ26" s="1655"/>
      <c r="TZA26" s="1655"/>
      <c r="TZB26" s="1655"/>
      <c r="TZC26" s="1655"/>
      <c r="TZD26" s="1655"/>
      <c r="TZE26" s="1655"/>
      <c r="TZF26" s="1655"/>
      <c r="TZG26" s="1655"/>
      <c r="TZH26" s="1655"/>
      <c r="TZI26" s="1655"/>
      <c r="TZJ26" s="1655"/>
      <c r="TZK26" s="1655"/>
      <c r="TZL26" s="1655"/>
      <c r="TZM26" s="1655"/>
      <c r="TZN26" s="1655"/>
      <c r="TZO26" s="1655"/>
      <c r="TZP26" s="1655"/>
      <c r="TZQ26" s="1655"/>
      <c r="TZR26" s="1655"/>
      <c r="TZS26" s="1655"/>
      <c r="TZT26" s="1655"/>
      <c r="TZU26" s="1655"/>
      <c r="TZV26" s="1655"/>
      <c r="TZW26" s="1655"/>
      <c r="TZX26" s="1655"/>
      <c r="TZY26" s="1655"/>
      <c r="TZZ26" s="1655"/>
      <c r="UAA26" s="1655"/>
      <c r="UAB26" s="1655"/>
      <c r="UAC26" s="1655"/>
      <c r="UAD26" s="1655"/>
      <c r="UAE26" s="1655"/>
      <c r="UAF26" s="1655"/>
      <c r="UAG26" s="1655"/>
      <c r="UAH26" s="1655"/>
      <c r="UAI26" s="1655"/>
      <c r="UAJ26" s="1655"/>
      <c r="UAK26" s="1655"/>
      <c r="UAL26" s="1655"/>
      <c r="UAM26" s="1655"/>
      <c r="UAN26" s="1655"/>
      <c r="UAO26" s="1655"/>
      <c r="UAP26" s="1655"/>
      <c r="UAQ26" s="1655"/>
      <c r="UAR26" s="1655"/>
      <c r="UAS26" s="1655"/>
      <c r="UAT26" s="1655"/>
      <c r="UAU26" s="1655"/>
      <c r="UAV26" s="1655"/>
      <c r="UAW26" s="1655"/>
      <c r="UAX26" s="1655"/>
      <c r="UAY26" s="1655"/>
      <c r="UAZ26" s="1655"/>
      <c r="UBA26" s="1655"/>
      <c r="UBB26" s="1655"/>
      <c r="UBC26" s="1655"/>
      <c r="UBD26" s="1655"/>
      <c r="UBE26" s="1655"/>
      <c r="UBF26" s="1655"/>
      <c r="UBG26" s="1655"/>
      <c r="UBH26" s="1655"/>
      <c r="UBI26" s="1655"/>
      <c r="UBJ26" s="1655"/>
      <c r="UBK26" s="1655"/>
      <c r="UBL26" s="1655"/>
      <c r="UBM26" s="1655"/>
      <c r="UBN26" s="1655"/>
      <c r="UBO26" s="1655"/>
      <c r="UBP26" s="1655"/>
      <c r="UBQ26" s="1655"/>
      <c r="UBR26" s="1655"/>
      <c r="UBS26" s="1655"/>
      <c r="UBT26" s="1655"/>
      <c r="UBU26" s="1655"/>
      <c r="UBV26" s="1655"/>
      <c r="UBW26" s="1655"/>
      <c r="UBX26" s="1655"/>
      <c r="UBY26" s="1655"/>
      <c r="UBZ26" s="1655"/>
      <c r="UCA26" s="1655"/>
      <c r="UCB26" s="1655"/>
      <c r="UCC26" s="1655"/>
      <c r="UCD26" s="1655"/>
      <c r="UCE26" s="1655"/>
      <c r="UCF26" s="1655"/>
      <c r="UCG26" s="1655"/>
      <c r="UCH26" s="1655"/>
      <c r="UCI26" s="1655"/>
      <c r="UCJ26" s="1655"/>
      <c r="UCK26" s="1655"/>
      <c r="UCL26" s="1655"/>
      <c r="UCM26" s="1655"/>
      <c r="UCN26" s="1655"/>
      <c r="UCO26" s="1655"/>
      <c r="UCP26" s="1655"/>
      <c r="UCQ26" s="1655"/>
      <c r="UCR26" s="1655"/>
      <c r="UCS26" s="1655"/>
      <c r="UCT26" s="1655"/>
      <c r="UCU26" s="1655"/>
      <c r="UCV26" s="1655"/>
      <c r="UCW26" s="1655"/>
      <c r="UCX26" s="1655"/>
      <c r="UCY26" s="1655"/>
      <c r="UCZ26" s="1655"/>
      <c r="UDA26" s="1655"/>
      <c r="UDB26" s="1655"/>
      <c r="UDC26" s="1655"/>
      <c r="UDD26" s="1655"/>
      <c r="UDE26" s="1655"/>
      <c r="UDF26" s="1655"/>
      <c r="UDG26" s="1655"/>
      <c r="UDH26" s="1655"/>
      <c r="UDI26" s="1655"/>
      <c r="UDJ26" s="1655"/>
      <c r="UDK26" s="1655"/>
      <c r="UDL26" s="1655"/>
      <c r="UDM26" s="1655"/>
      <c r="UDN26" s="1655"/>
      <c r="UDO26" s="1655"/>
      <c r="UDP26" s="1655"/>
      <c r="UDQ26" s="1655"/>
      <c r="UDR26" s="1655"/>
      <c r="UDS26" s="1655"/>
      <c r="UDT26" s="1655"/>
      <c r="UDU26" s="1655"/>
      <c r="UDV26" s="1655"/>
      <c r="UDW26" s="1655"/>
      <c r="UDX26" s="1655"/>
      <c r="UDY26" s="1655"/>
      <c r="UDZ26" s="1655"/>
      <c r="UEA26" s="1655"/>
      <c r="UEB26" s="1655"/>
      <c r="UEC26" s="1655"/>
      <c r="UED26" s="1655"/>
      <c r="UEE26" s="1655"/>
      <c r="UEF26" s="1655"/>
      <c r="UEG26" s="1655"/>
      <c r="UEH26" s="1655"/>
      <c r="UEI26" s="1655"/>
      <c r="UEJ26" s="1655"/>
      <c r="UEK26" s="1655"/>
      <c r="UEL26" s="1655"/>
      <c r="UEM26" s="1655"/>
      <c r="UEN26" s="1655"/>
      <c r="UEO26" s="1655"/>
      <c r="UEP26" s="1655"/>
      <c r="UEQ26" s="1655"/>
      <c r="UER26" s="1655"/>
      <c r="UES26" s="1655"/>
      <c r="UET26" s="1655"/>
      <c r="UEU26" s="1655"/>
      <c r="UEV26" s="1655"/>
      <c r="UEW26" s="1655"/>
      <c r="UEX26" s="1655"/>
      <c r="UEY26" s="1655"/>
      <c r="UEZ26" s="1655"/>
      <c r="UFA26" s="1655"/>
      <c r="UFB26" s="1655"/>
      <c r="UFC26" s="1655"/>
      <c r="UFD26" s="1655"/>
      <c r="UFE26" s="1655"/>
      <c r="UFF26" s="1655"/>
      <c r="UFG26" s="1655"/>
      <c r="UFH26" s="1655"/>
      <c r="UFI26" s="1655"/>
      <c r="UFJ26" s="1655"/>
      <c r="UFK26" s="1655"/>
      <c r="UFL26" s="1655"/>
      <c r="UFM26" s="1655"/>
      <c r="UFN26" s="1655"/>
      <c r="UFO26" s="1655"/>
      <c r="UFP26" s="1655"/>
      <c r="UFQ26" s="1655"/>
      <c r="UFR26" s="1655"/>
      <c r="UFS26" s="1655"/>
      <c r="UFT26" s="1655"/>
      <c r="UFU26" s="1655"/>
      <c r="UFV26" s="1655"/>
      <c r="UFW26" s="1655"/>
      <c r="UFX26" s="1655"/>
      <c r="UFY26" s="1655"/>
      <c r="UFZ26" s="1655"/>
      <c r="UGA26" s="1655"/>
      <c r="UGB26" s="1655"/>
      <c r="UGC26" s="1655"/>
      <c r="UGD26" s="1655"/>
      <c r="UGE26" s="1655"/>
      <c r="UGF26" s="1655"/>
      <c r="UGG26" s="1655"/>
      <c r="UGH26" s="1655"/>
      <c r="UGI26" s="1655"/>
      <c r="UGJ26" s="1655"/>
      <c r="UGK26" s="1655"/>
      <c r="UGL26" s="1655"/>
      <c r="UGM26" s="1655"/>
      <c r="UGN26" s="1655"/>
      <c r="UGO26" s="1655"/>
      <c r="UGP26" s="1655"/>
      <c r="UGQ26" s="1655"/>
      <c r="UGR26" s="1655"/>
      <c r="UGS26" s="1655"/>
      <c r="UGT26" s="1655"/>
      <c r="UGU26" s="1655"/>
      <c r="UGV26" s="1655"/>
      <c r="UGW26" s="1655"/>
      <c r="UGX26" s="1655"/>
      <c r="UGY26" s="1655"/>
      <c r="UGZ26" s="1655"/>
      <c r="UHA26" s="1655"/>
      <c r="UHB26" s="1655"/>
      <c r="UHC26" s="1655"/>
      <c r="UHD26" s="1655"/>
      <c r="UHE26" s="1655"/>
      <c r="UHF26" s="1655"/>
      <c r="UHG26" s="1655"/>
      <c r="UHH26" s="1655"/>
      <c r="UHI26" s="1655"/>
      <c r="UHJ26" s="1655"/>
      <c r="UHK26" s="1655"/>
      <c r="UHL26" s="1655"/>
      <c r="UHM26" s="1655"/>
      <c r="UHN26" s="1655"/>
      <c r="UHO26" s="1655"/>
      <c r="UHP26" s="1655"/>
      <c r="UHQ26" s="1655"/>
      <c r="UHR26" s="1655"/>
      <c r="UHS26" s="1655"/>
      <c r="UHT26" s="1655"/>
      <c r="UHU26" s="1655"/>
      <c r="UHV26" s="1655"/>
      <c r="UHW26" s="1655"/>
      <c r="UHX26" s="1655"/>
      <c r="UHY26" s="1655"/>
      <c r="UHZ26" s="1655"/>
      <c r="UIA26" s="1655"/>
      <c r="UIB26" s="1655"/>
      <c r="UIC26" s="1655"/>
      <c r="UID26" s="1655"/>
      <c r="UIE26" s="1655"/>
      <c r="UIF26" s="1655"/>
      <c r="UIG26" s="1655"/>
      <c r="UIH26" s="1655"/>
      <c r="UII26" s="1655"/>
      <c r="UIJ26" s="1655"/>
      <c r="UIK26" s="1655"/>
      <c r="UIL26" s="1655"/>
      <c r="UIM26" s="1655"/>
      <c r="UIN26" s="1655"/>
      <c r="UIO26" s="1655"/>
      <c r="UIP26" s="1655"/>
      <c r="UIQ26" s="1655"/>
      <c r="UIR26" s="1655"/>
      <c r="UIS26" s="1655"/>
      <c r="UIT26" s="1655"/>
      <c r="UIU26" s="1655"/>
      <c r="UIV26" s="1655"/>
      <c r="UIW26" s="1655"/>
      <c r="UIX26" s="1655"/>
      <c r="UIY26" s="1655"/>
      <c r="UIZ26" s="1655"/>
      <c r="UJA26" s="1655"/>
      <c r="UJB26" s="1655"/>
      <c r="UJC26" s="1655"/>
      <c r="UJD26" s="1655"/>
      <c r="UJE26" s="1655"/>
      <c r="UJF26" s="1655"/>
      <c r="UJG26" s="1655"/>
      <c r="UJH26" s="1655"/>
      <c r="UJI26" s="1655"/>
      <c r="UJJ26" s="1655"/>
      <c r="UJK26" s="1655"/>
      <c r="UJL26" s="1655"/>
      <c r="UJM26" s="1655"/>
      <c r="UJN26" s="1655"/>
      <c r="UJO26" s="1655"/>
      <c r="UJP26" s="1655"/>
      <c r="UJQ26" s="1655"/>
      <c r="UJR26" s="1655"/>
      <c r="UJS26" s="1655"/>
      <c r="UJT26" s="1655"/>
      <c r="UJU26" s="1655"/>
      <c r="UJV26" s="1655"/>
      <c r="UJW26" s="1655"/>
      <c r="UJX26" s="1655"/>
      <c r="UJY26" s="1655"/>
      <c r="UJZ26" s="1655"/>
      <c r="UKA26" s="1655"/>
      <c r="UKB26" s="1655"/>
      <c r="UKC26" s="1655"/>
      <c r="UKD26" s="1655"/>
      <c r="UKE26" s="1655"/>
      <c r="UKF26" s="1655"/>
      <c r="UKG26" s="1655"/>
      <c r="UKH26" s="1655"/>
      <c r="UKI26" s="1655"/>
      <c r="UKJ26" s="1655"/>
      <c r="UKK26" s="1655"/>
      <c r="UKL26" s="1655"/>
      <c r="UKM26" s="1655"/>
      <c r="UKN26" s="1655"/>
      <c r="UKO26" s="1655"/>
      <c r="UKP26" s="1655"/>
      <c r="UKQ26" s="1655"/>
      <c r="UKR26" s="1655"/>
      <c r="UKS26" s="1655"/>
      <c r="UKT26" s="1655"/>
      <c r="UKU26" s="1655"/>
      <c r="UKV26" s="1655"/>
      <c r="UKW26" s="1655"/>
      <c r="UKX26" s="1655"/>
      <c r="UKY26" s="1655"/>
      <c r="UKZ26" s="1655"/>
      <c r="ULA26" s="1655"/>
      <c r="ULB26" s="1655"/>
      <c r="ULC26" s="1655"/>
      <c r="ULD26" s="1655"/>
      <c r="ULE26" s="1655"/>
      <c r="ULF26" s="1655"/>
      <c r="ULG26" s="1655"/>
      <c r="ULH26" s="1655"/>
      <c r="ULI26" s="1655"/>
      <c r="ULJ26" s="1655"/>
      <c r="ULK26" s="1655"/>
      <c r="ULL26" s="1655"/>
      <c r="ULM26" s="1655"/>
      <c r="ULN26" s="1655"/>
      <c r="ULO26" s="1655"/>
      <c r="ULP26" s="1655"/>
      <c r="ULQ26" s="1655"/>
      <c r="ULR26" s="1655"/>
      <c r="ULS26" s="1655"/>
      <c r="ULT26" s="1655"/>
      <c r="ULU26" s="1655"/>
      <c r="ULV26" s="1655"/>
      <c r="ULW26" s="1655"/>
      <c r="ULX26" s="1655"/>
      <c r="ULY26" s="1655"/>
      <c r="ULZ26" s="1655"/>
      <c r="UMA26" s="1655"/>
      <c r="UMB26" s="1655"/>
      <c r="UMC26" s="1655"/>
      <c r="UMD26" s="1655"/>
      <c r="UME26" s="1655"/>
      <c r="UMF26" s="1655"/>
      <c r="UMG26" s="1655"/>
      <c r="UMH26" s="1655"/>
      <c r="UMI26" s="1655"/>
      <c r="UMJ26" s="1655"/>
      <c r="UMK26" s="1655"/>
      <c r="UML26" s="1655"/>
      <c r="UMM26" s="1655"/>
      <c r="UMN26" s="1655"/>
      <c r="UMO26" s="1655"/>
      <c r="UMP26" s="1655"/>
      <c r="UMQ26" s="1655"/>
      <c r="UMR26" s="1655"/>
      <c r="UMS26" s="1655"/>
      <c r="UMT26" s="1655"/>
      <c r="UMU26" s="1655"/>
      <c r="UMV26" s="1655"/>
      <c r="UMW26" s="1655"/>
      <c r="UMX26" s="1655"/>
      <c r="UMY26" s="1655"/>
      <c r="UMZ26" s="1655"/>
      <c r="UNA26" s="1655"/>
      <c r="UNB26" s="1655"/>
      <c r="UNC26" s="1655"/>
      <c r="UND26" s="1655"/>
      <c r="UNE26" s="1655"/>
      <c r="UNF26" s="1655"/>
      <c r="UNG26" s="1655"/>
      <c r="UNH26" s="1655"/>
      <c r="UNI26" s="1655"/>
      <c r="UNJ26" s="1655"/>
      <c r="UNK26" s="1655"/>
      <c r="UNL26" s="1655"/>
      <c r="UNM26" s="1655"/>
      <c r="UNN26" s="1655"/>
      <c r="UNO26" s="1655"/>
      <c r="UNP26" s="1655"/>
      <c r="UNQ26" s="1655"/>
      <c r="UNR26" s="1655"/>
      <c r="UNS26" s="1655"/>
      <c r="UNT26" s="1655"/>
      <c r="UNU26" s="1655"/>
      <c r="UNV26" s="1655"/>
      <c r="UNW26" s="1655"/>
      <c r="UNX26" s="1655"/>
      <c r="UNY26" s="1655"/>
      <c r="UNZ26" s="1655"/>
      <c r="UOA26" s="1655"/>
      <c r="UOB26" s="1655"/>
      <c r="UOC26" s="1655"/>
      <c r="UOD26" s="1655"/>
      <c r="UOE26" s="1655"/>
      <c r="UOF26" s="1655"/>
      <c r="UOG26" s="1655"/>
      <c r="UOH26" s="1655"/>
      <c r="UOI26" s="1655"/>
      <c r="UOJ26" s="1655"/>
      <c r="UOK26" s="1655"/>
      <c r="UOL26" s="1655"/>
      <c r="UOM26" s="1655"/>
      <c r="UON26" s="1655"/>
      <c r="UOO26" s="1655"/>
      <c r="UOP26" s="1655"/>
      <c r="UOQ26" s="1655"/>
      <c r="UOR26" s="1655"/>
      <c r="UOS26" s="1655"/>
      <c r="UOT26" s="1655"/>
      <c r="UOU26" s="1655"/>
      <c r="UOV26" s="1655"/>
      <c r="UOW26" s="1655"/>
      <c r="UOX26" s="1655"/>
      <c r="UOY26" s="1655"/>
      <c r="UOZ26" s="1655"/>
      <c r="UPA26" s="1655"/>
      <c r="UPB26" s="1655"/>
      <c r="UPC26" s="1655"/>
      <c r="UPD26" s="1655"/>
      <c r="UPE26" s="1655"/>
      <c r="UPF26" s="1655"/>
      <c r="UPG26" s="1655"/>
      <c r="UPH26" s="1655"/>
      <c r="UPI26" s="1655"/>
      <c r="UPJ26" s="1655"/>
      <c r="UPK26" s="1655"/>
      <c r="UPL26" s="1655"/>
      <c r="UPM26" s="1655"/>
      <c r="UPN26" s="1655"/>
      <c r="UPO26" s="1655"/>
      <c r="UPP26" s="1655"/>
      <c r="UPQ26" s="1655"/>
      <c r="UPR26" s="1655"/>
      <c r="UPS26" s="1655"/>
      <c r="UPT26" s="1655"/>
      <c r="UPU26" s="1655"/>
      <c r="UPV26" s="1655"/>
      <c r="UPW26" s="1655"/>
      <c r="UPX26" s="1655"/>
      <c r="UPY26" s="1655"/>
      <c r="UPZ26" s="1655"/>
      <c r="UQA26" s="1655"/>
      <c r="UQB26" s="1655"/>
      <c r="UQC26" s="1655"/>
      <c r="UQD26" s="1655"/>
      <c r="UQE26" s="1655"/>
      <c r="UQF26" s="1655"/>
      <c r="UQG26" s="1655"/>
      <c r="UQH26" s="1655"/>
      <c r="UQI26" s="1655"/>
      <c r="UQJ26" s="1655"/>
      <c r="UQK26" s="1655"/>
      <c r="UQL26" s="1655"/>
      <c r="UQM26" s="1655"/>
      <c r="UQN26" s="1655"/>
      <c r="UQO26" s="1655"/>
      <c r="UQP26" s="1655"/>
      <c r="UQQ26" s="1655"/>
      <c r="UQR26" s="1655"/>
      <c r="UQS26" s="1655"/>
      <c r="UQT26" s="1655"/>
      <c r="UQU26" s="1655"/>
      <c r="UQV26" s="1655"/>
      <c r="UQW26" s="1655"/>
      <c r="UQX26" s="1655"/>
      <c r="UQY26" s="1655"/>
      <c r="UQZ26" s="1655"/>
      <c r="URA26" s="1655"/>
      <c r="URB26" s="1655"/>
      <c r="URC26" s="1655"/>
      <c r="URD26" s="1655"/>
      <c r="URE26" s="1655"/>
      <c r="URF26" s="1655"/>
      <c r="URG26" s="1655"/>
      <c r="URH26" s="1655"/>
      <c r="URI26" s="1655"/>
      <c r="URJ26" s="1655"/>
      <c r="URK26" s="1655"/>
      <c r="URL26" s="1655"/>
      <c r="URM26" s="1655"/>
      <c r="URN26" s="1655"/>
      <c r="URO26" s="1655"/>
      <c r="URP26" s="1655"/>
      <c r="URQ26" s="1655"/>
      <c r="URR26" s="1655"/>
      <c r="URS26" s="1655"/>
      <c r="URT26" s="1655"/>
      <c r="URU26" s="1655"/>
      <c r="URV26" s="1655"/>
      <c r="URW26" s="1655"/>
      <c r="URX26" s="1655"/>
      <c r="URY26" s="1655"/>
      <c r="URZ26" s="1655"/>
      <c r="USA26" s="1655"/>
      <c r="USB26" s="1655"/>
      <c r="USC26" s="1655"/>
      <c r="USD26" s="1655"/>
      <c r="USE26" s="1655"/>
      <c r="USF26" s="1655"/>
      <c r="USG26" s="1655"/>
      <c r="USH26" s="1655"/>
      <c r="USI26" s="1655"/>
      <c r="USJ26" s="1655"/>
      <c r="USK26" s="1655"/>
      <c r="USL26" s="1655"/>
      <c r="USM26" s="1655"/>
      <c r="USN26" s="1655"/>
      <c r="USO26" s="1655"/>
      <c r="USP26" s="1655"/>
      <c r="USQ26" s="1655"/>
      <c r="USR26" s="1655"/>
      <c r="USS26" s="1655"/>
      <c r="UST26" s="1655"/>
      <c r="USU26" s="1655"/>
      <c r="USV26" s="1655"/>
      <c r="USW26" s="1655"/>
      <c r="USX26" s="1655"/>
      <c r="USY26" s="1655"/>
      <c r="USZ26" s="1655"/>
      <c r="UTA26" s="1655"/>
      <c r="UTB26" s="1655"/>
      <c r="UTC26" s="1655"/>
      <c r="UTD26" s="1655"/>
      <c r="UTE26" s="1655"/>
      <c r="UTF26" s="1655"/>
      <c r="UTG26" s="1655"/>
      <c r="UTH26" s="1655"/>
      <c r="UTI26" s="1655"/>
      <c r="UTJ26" s="1655"/>
      <c r="UTK26" s="1655"/>
      <c r="UTL26" s="1655"/>
      <c r="UTM26" s="1655"/>
      <c r="UTN26" s="1655"/>
      <c r="UTO26" s="1655"/>
      <c r="UTP26" s="1655"/>
      <c r="UTQ26" s="1655"/>
      <c r="UTR26" s="1655"/>
      <c r="UTS26" s="1655"/>
      <c r="UTT26" s="1655"/>
      <c r="UTU26" s="1655"/>
      <c r="UTV26" s="1655"/>
      <c r="UTW26" s="1655"/>
      <c r="UTX26" s="1655"/>
      <c r="UTY26" s="1655"/>
      <c r="UTZ26" s="1655"/>
      <c r="UUA26" s="1655"/>
      <c r="UUB26" s="1655"/>
      <c r="UUC26" s="1655"/>
      <c r="UUD26" s="1655"/>
      <c r="UUE26" s="1655"/>
      <c r="UUF26" s="1655"/>
      <c r="UUG26" s="1655"/>
      <c r="UUH26" s="1655"/>
      <c r="UUI26" s="1655"/>
      <c r="UUJ26" s="1655"/>
      <c r="UUK26" s="1655"/>
      <c r="UUL26" s="1655"/>
      <c r="UUM26" s="1655"/>
      <c r="UUN26" s="1655"/>
      <c r="UUO26" s="1655"/>
      <c r="UUP26" s="1655"/>
      <c r="UUQ26" s="1655"/>
      <c r="UUR26" s="1655"/>
      <c r="UUS26" s="1655"/>
      <c r="UUT26" s="1655"/>
      <c r="UUU26" s="1655"/>
      <c r="UUV26" s="1655"/>
      <c r="UUW26" s="1655"/>
      <c r="UUX26" s="1655"/>
      <c r="UUY26" s="1655"/>
      <c r="UUZ26" s="1655"/>
      <c r="UVA26" s="1655"/>
      <c r="UVB26" s="1655"/>
      <c r="UVC26" s="1655"/>
      <c r="UVD26" s="1655"/>
      <c r="UVE26" s="1655"/>
      <c r="UVF26" s="1655"/>
      <c r="UVG26" s="1655"/>
      <c r="UVH26" s="1655"/>
      <c r="UVI26" s="1655"/>
      <c r="UVJ26" s="1655"/>
      <c r="UVK26" s="1655"/>
      <c r="UVL26" s="1655"/>
      <c r="UVM26" s="1655"/>
      <c r="UVN26" s="1655"/>
      <c r="UVO26" s="1655"/>
      <c r="UVP26" s="1655"/>
      <c r="UVQ26" s="1655"/>
      <c r="UVR26" s="1655"/>
      <c r="UVS26" s="1655"/>
      <c r="UVT26" s="1655"/>
      <c r="UVU26" s="1655"/>
      <c r="UVV26" s="1655"/>
      <c r="UVW26" s="1655"/>
      <c r="UVX26" s="1655"/>
      <c r="UVY26" s="1655"/>
      <c r="UVZ26" s="1655"/>
      <c r="UWA26" s="1655"/>
      <c r="UWB26" s="1655"/>
      <c r="UWC26" s="1655"/>
      <c r="UWD26" s="1655"/>
      <c r="UWE26" s="1655"/>
      <c r="UWF26" s="1655"/>
      <c r="UWG26" s="1655"/>
      <c r="UWH26" s="1655"/>
      <c r="UWI26" s="1655"/>
      <c r="UWJ26" s="1655"/>
      <c r="UWK26" s="1655"/>
      <c r="UWL26" s="1655"/>
      <c r="UWM26" s="1655"/>
      <c r="UWN26" s="1655"/>
      <c r="UWO26" s="1655"/>
      <c r="UWP26" s="1655"/>
      <c r="UWQ26" s="1655"/>
      <c r="UWR26" s="1655"/>
      <c r="UWS26" s="1655"/>
      <c r="UWT26" s="1655"/>
      <c r="UWU26" s="1655"/>
      <c r="UWV26" s="1655"/>
      <c r="UWW26" s="1655"/>
      <c r="UWX26" s="1655"/>
      <c r="UWY26" s="1655"/>
      <c r="UWZ26" s="1655"/>
      <c r="UXA26" s="1655"/>
      <c r="UXB26" s="1655"/>
      <c r="UXC26" s="1655"/>
      <c r="UXD26" s="1655"/>
      <c r="UXE26" s="1655"/>
      <c r="UXF26" s="1655"/>
      <c r="UXG26" s="1655"/>
      <c r="UXH26" s="1655"/>
      <c r="UXI26" s="1655"/>
      <c r="UXJ26" s="1655"/>
      <c r="UXK26" s="1655"/>
      <c r="UXL26" s="1655"/>
      <c r="UXM26" s="1655"/>
      <c r="UXN26" s="1655"/>
      <c r="UXO26" s="1655"/>
      <c r="UXP26" s="1655"/>
      <c r="UXQ26" s="1655"/>
      <c r="UXR26" s="1655"/>
      <c r="UXS26" s="1655"/>
      <c r="UXT26" s="1655"/>
      <c r="UXU26" s="1655"/>
      <c r="UXV26" s="1655"/>
      <c r="UXW26" s="1655"/>
      <c r="UXX26" s="1655"/>
      <c r="UXY26" s="1655"/>
      <c r="UXZ26" s="1655"/>
      <c r="UYA26" s="1655"/>
      <c r="UYB26" s="1655"/>
      <c r="UYC26" s="1655"/>
      <c r="UYD26" s="1655"/>
      <c r="UYE26" s="1655"/>
      <c r="UYF26" s="1655"/>
      <c r="UYG26" s="1655"/>
      <c r="UYH26" s="1655"/>
      <c r="UYI26" s="1655"/>
      <c r="UYJ26" s="1655"/>
      <c r="UYK26" s="1655"/>
      <c r="UYL26" s="1655"/>
      <c r="UYM26" s="1655"/>
      <c r="UYN26" s="1655"/>
      <c r="UYO26" s="1655"/>
      <c r="UYP26" s="1655"/>
      <c r="UYQ26" s="1655"/>
      <c r="UYR26" s="1655"/>
      <c r="UYS26" s="1655"/>
      <c r="UYT26" s="1655"/>
      <c r="UYU26" s="1655"/>
      <c r="UYV26" s="1655"/>
      <c r="UYW26" s="1655"/>
      <c r="UYX26" s="1655"/>
      <c r="UYY26" s="1655"/>
      <c r="UYZ26" s="1655"/>
      <c r="UZA26" s="1655"/>
      <c r="UZB26" s="1655"/>
      <c r="UZC26" s="1655"/>
      <c r="UZD26" s="1655"/>
      <c r="UZE26" s="1655"/>
      <c r="UZF26" s="1655"/>
      <c r="UZG26" s="1655"/>
      <c r="UZH26" s="1655"/>
      <c r="UZI26" s="1655"/>
      <c r="UZJ26" s="1655"/>
      <c r="UZK26" s="1655"/>
      <c r="UZL26" s="1655"/>
      <c r="UZM26" s="1655"/>
      <c r="UZN26" s="1655"/>
      <c r="UZO26" s="1655"/>
      <c r="UZP26" s="1655"/>
      <c r="UZQ26" s="1655"/>
      <c r="UZR26" s="1655"/>
      <c r="UZS26" s="1655"/>
      <c r="UZT26" s="1655"/>
      <c r="UZU26" s="1655"/>
      <c r="UZV26" s="1655"/>
      <c r="UZW26" s="1655"/>
      <c r="UZX26" s="1655"/>
      <c r="UZY26" s="1655"/>
      <c r="UZZ26" s="1655"/>
      <c r="VAA26" s="1655"/>
      <c r="VAB26" s="1655"/>
      <c r="VAC26" s="1655"/>
      <c r="VAD26" s="1655"/>
      <c r="VAE26" s="1655"/>
      <c r="VAF26" s="1655"/>
      <c r="VAG26" s="1655"/>
      <c r="VAH26" s="1655"/>
      <c r="VAI26" s="1655"/>
      <c r="VAJ26" s="1655"/>
      <c r="VAK26" s="1655"/>
      <c r="VAL26" s="1655"/>
      <c r="VAM26" s="1655"/>
      <c r="VAN26" s="1655"/>
      <c r="VAO26" s="1655"/>
      <c r="VAP26" s="1655"/>
      <c r="VAQ26" s="1655"/>
      <c r="VAR26" s="1655"/>
      <c r="VAS26" s="1655"/>
      <c r="VAT26" s="1655"/>
      <c r="VAU26" s="1655"/>
      <c r="VAV26" s="1655"/>
      <c r="VAW26" s="1655"/>
      <c r="VAX26" s="1655"/>
      <c r="VAY26" s="1655"/>
      <c r="VAZ26" s="1655"/>
      <c r="VBA26" s="1655"/>
      <c r="VBB26" s="1655"/>
      <c r="VBC26" s="1655"/>
      <c r="VBD26" s="1655"/>
      <c r="VBE26" s="1655"/>
      <c r="VBF26" s="1655"/>
      <c r="VBG26" s="1655"/>
      <c r="VBH26" s="1655"/>
      <c r="VBI26" s="1655"/>
      <c r="VBJ26" s="1655"/>
      <c r="VBK26" s="1655"/>
      <c r="VBL26" s="1655"/>
      <c r="VBM26" s="1655"/>
      <c r="VBN26" s="1655"/>
      <c r="VBO26" s="1655"/>
      <c r="VBP26" s="1655"/>
      <c r="VBQ26" s="1655"/>
      <c r="VBR26" s="1655"/>
      <c r="VBS26" s="1655"/>
      <c r="VBT26" s="1655"/>
      <c r="VBU26" s="1655"/>
      <c r="VBV26" s="1655"/>
      <c r="VBW26" s="1655"/>
      <c r="VBX26" s="1655"/>
      <c r="VBY26" s="1655"/>
      <c r="VBZ26" s="1655"/>
      <c r="VCA26" s="1655"/>
      <c r="VCB26" s="1655"/>
      <c r="VCC26" s="1655"/>
      <c r="VCD26" s="1655"/>
      <c r="VCE26" s="1655"/>
      <c r="VCF26" s="1655"/>
      <c r="VCG26" s="1655"/>
      <c r="VCH26" s="1655"/>
      <c r="VCI26" s="1655"/>
      <c r="VCJ26" s="1655"/>
      <c r="VCK26" s="1655"/>
      <c r="VCL26" s="1655"/>
      <c r="VCM26" s="1655"/>
      <c r="VCN26" s="1655"/>
      <c r="VCO26" s="1655"/>
      <c r="VCP26" s="1655"/>
      <c r="VCQ26" s="1655"/>
      <c r="VCR26" s="1655"/>
      <c r="VCS26" s="1655"/>
      <c r="VCT26" s="1655"/>
      <c r="VCU26" s="1655"/>
      <c r="VCV26" s="1655"/>
      <c r="VCW26" s="1655"/>
      <c r="VCX26" s="1655"/>
      <c r="VCY26" s="1655"/>
      <c r="VCZ26" s="1655"/>
      <c r="VDA26" s="1655"/>
      <c r="VDB26" s="1655"/>
      <c r="VDC26" s="1655"/>
      <c r="VDD26" s="1655"/>
      <c r="VDE26" s="1655"/>
      <c r="VDF26" s="1655"/>
      <c r="VDG26" s="1655"/>
      <c r="VDH26" s="1655"/>
      <c r="VDI26" s="1655"/>
      <c r="VDJ26" s="1655"/>
      <c r="VDK26" s="1655"/>
      <c r="VDL26" s="1655"/>
      <c r="VDM26" s="1655"/>
      <c r="VDN26" s="1655"/>
      <c r="VDO26" s="1655"/>
      <c r="VDP26" s="1655"/>
      <c r="VDQ26" s="1655"/>
      <c r="VDR26" s="1655"/>
      <c r="VDS26" s="1655"/>
      <c r="VDT26" s="1655"/>
      <c r="VDU26" s="1655"/>
      <c r="VDV26" s="1655"/>
      <c r="VDW26" s="1655"/>
      <c r="VDX26" s="1655"/>
      <c r="VDY26" s="1655"/>
      <c r="VDZ26" s="1655"/>
      <c r="VEA26" s="1655"/>
      <c r="VEB26" s="1655"/>
      <c r="VEC26" s="1655"/>
      <c r="VED26" s="1655"/>
      <c r="VEE26" s="1655"/>
      <c r="VEF26" s="1655"/>
      <c r="VEG26" s="1655"/>
      <c r="VEH26" s="1655"/>
      <c r="VEI26" s="1655"/>
      <c r="VEJ26" s="1655"/>
      <c r="VEK26" s="1655"/>
      <c r="VEL26" s="1655"/>
      <c r="VEM26" s="1655"/>
      <c r="VEN26" s="1655"/>
      <c r="VEO26" s="1655"/>
      <c r="VEP26" s="1655"/>
      <c r="VEQ26" s="1655"/>
      <c r="VER26" s="1655"/>
      <c r="VES26" s="1655"/>
      <c r="VET26" s="1655"/>
      <c r="VEU26" s="1655"/>
      <c r="VEV26" s="1655"/>
      <c r="VEW26" s="1655"/>
      <c r="VEX26" s="1655"/>
      <c r="VEY26" s="1655"/>
      <c r="VEZ26" s="1655"/>
      <c r="VFA26" s="1655"/>
      <c r="VFB26" s="1655"/>
      <c r="VFC26" s="1655"/>
      <c r="VFD26" s="1655"/>
      <c r="VFE26" s="1655"/>
      <c r="VFF26" s="1655"/>
      <c r="VFG26" s="1655"/>
      <c r="VFH26" s="1655"/>
      <c r="VFI26" s="1655"/>
      <c r="VFJ26" s="1655"/>
      <c r="VFK26" s="1655"/>
      <c r="VFL26" s="1655"/>
      <c r="VFM26" s="1655"/>
      <c r="VFN26" s="1655"/>
      <c r="VFO26" s="1655"/>
      <c r="VFP26" s="1655"/>
      <c r="VFQ26" s="1655"/>
      <c r="VFR26" s="1655"/>
      <c r="VFS26" s="1655"/>
      <c r="VFT26" s="1655"/>
      <c r="VFU26" s="1655"/>
      <c r="VFV26" s="1655"/>
      <c r="VFW26" s="1655"/>
      <c r="VFX26" s="1655"/>
      <c r="VFY26" s="1655"/>
      <c r="VFZ26" s="1655"/>
      <c r="VGA26" s="1655"/>
      <c r="VGB26" s="1655"/>
      <c r="VGC26" s="1655"/>
      <c r="VGD26" s="1655"/>
      <c r="VGE26" s="1655"/>
      <c r="VGF26" s="1655"/>
      <c r="VGG26" s="1655"/>
      <c r="VGH26" s="1655"/>
      <c r="VGI26" s="1655"/>
      <c r="VGJ26" s="1655"/>
      <c r="VGK26" s="1655"/>
      <c r="VGL26" s="1655"/>
      <c r="VGM26" s="1655"/>
      <c r="VGN26" s="1655"/>
      <c r="VGO26" s="1655"/>
      <c r="VGP26" s="1655"/>
      <c r="VGQ26" s="1655"/>
      <c r="VGR26" s="1655"/>
      <c r="VGS26" s="1655"/>
      <c r="VGT26" s="1655"/>
      <c r="VGU26" s="1655"/>
      <c r="VGV26" s="1655"/>
      <c r="VGW26" s="1655"/>
      <c r="VGX26" s="1655"/>
      <c r="VGY26" s="1655"/>
      <c r="VGZ26" s="1655"/>
      <c r="VHA26" s="1655"/>
      <c r="VHB26" s="1655"/>
      <c r="VHC26" s="1655"/>
      <c r="VHD26" s="1655"/>
      <c r="VHE26" s="1655"/>
      <c r="VHF26" s="1655"/>
      <c r="VHG26" s="1655"/>
      <c r="VHH26" s="1655"/>
      <c r="VHI26" s="1655"/>
      <c r="VHJ26" s="1655"/>
      <c r="VHK26" s="1655"/>
      <c r="VHL26" s="1655"/>
      <c r="VHM26" s="1655"/>
      <c r="VHN26" s="1655"/>
      <c r="VHO26" s="1655"/>
      <c r="VHP26" s="1655"/>
      <c r="VHQ26" s="1655"/>
      <c r="VHR26" s="1655"/>
      <c r="VHS26" s="1655"/>
      <c r="VHT26" s="1655"/>
      <c r="VHU26" s="1655"/>
      <c r="VHV26" s="1655"/>
      <c r="VHW26" s="1655"/>
      <c r="VHX26" s="1655"/>
      <c r="VHY26" s="1655"/>
      <c r="VHZ26" s="1655"/>
      <c r="VIA26" s="1655"/>
      <c r="VIB26" s="1655"/>
      <c r="VIC26" s="1655"/>
      <c r="VID26" s="1655"/>
      <c r="VIE26" s="1655"/>
      <c r="VIF26" s="1655"/>
      <c r="VIG26" s="1655"/>
      <c r="VIH26" s="1655"/>
      <c r="VII26" s="1655"/>
      <c r="VIJ26" s="1655"/>
      <c r="VIK26" s="1655"/>
      <c r="VIL26" s="1655"/>
      <c r="VIM26" s="1655"/>
      <c r="VIN26" s="1655"/>
      <c r="VIO26" s="1655"/>
      <c r="VIP26" s="1655"/>
      <c r="VIQ26" s="1655"/>
      <c r="VIR26" s="1655"/>
      <c r="VIS26" s="1655"/>
      <c r="VIT26" s="1655"/>
      <c r="VIU26" s="1655"/>
      <c r="VIV26" s="1655"/>
      <c r="VIW26" s="1655"/>
      <c r="VIX26" s="1655"/>
      <c r="VIY26" s="1655"/>
      <c r="VIZ26" s="1655"/>
      <c r="VJA26" s="1655"/>
      <c r="VJB26" s="1655"/>
      <c r="VJC26" s="1655"/>
      <c r="VJD26" s="1655"/>
      <c r="VJE26" s="1655"/>
      <c r="VJF26" s="1655"/>
      <c r="VJG26" s="1655"/>
      <c r="VJH26" s="1655"/>
      <c r="VJI26" s="1655"/>
      <c r="VJJ26" s="1655"/>
      <c r="VJK26" s="1655"/>
      <c r="VJL26" s="1655"/>
      <c r="VJM26" s="1655"/>
      <c r="VJN26" s="1655"/>
      <c r="VJO26" s="1655"/>
      <c r="VJP26" s="1655"/>
      <c r="VJQ26" s="1655"/>
      <c r="VJR26" s="1655"/>
      <c r="VJS26" s="1655"/>
      <c r="VJT26" s="1655"/>
      <c r="VJU26" s="1655"/>
      <c r="VJV26" s="1655"/>
      <c r="VJW26" s="1655"/>
      <c r="VJX26" s="1655"/>
      <c r="VJY26" s="1655"/>
      <c r="VJZ26" s="1655"/>
      <c r="VKA26" s="1655"/>
      <c r="VKB26" s="1655"/>
      <c r="VKC26" s="1655"/>
      <c r="VKD26" s="1655"/>
      <c r="VKE26" s="1655"/>
      <c r="VKF26" s="1655"/>
      <c r="VKG26" s="1655"/>
      <c r="VKH26" s="1655"/>
      <c r="VKI26" s="1655"/>
      <c r="VKJ26" s="1655"/>
      <c r="VKK26" s="1655"/>
      <c r="VKL26" s="1655"/>
      <c r="VKM26" s="1655"/>
      <c r="VKN26" s="1655"/>
      <c r="VKO26" s="1655"/>
      <c r="VKP26" s="1655"/>
      <c r="VKQ26" s="1655"/>
      <c r="VKR26" s="1655"/>
      <c r="VKS26" s="1655"/>
      <c r="VKT26" s="1655"/>
      <c r="VKU26" s="1655"/>
      <c r="VKV26" s="1655"/>
      <c r="VKW26" s="1655"/>
      <c r="VKX26" s="1655"/>
      <c r="VKY26" s="1655"/>
      <c r="VKZ26" s="1655"/>
      <c r="VLA26" s="1655"/>
      <c r="VLB26" s="1655"/>
      <c r="VLC26" s="1655"/>
      <c r="VLD26" s="1655"/>
      <c r="VLE26" s="1655"/>
      <c r="VLF26" s="1655"/>
      <c r="VLG26" s="1655"/>
      <c r="VLH26" s="1655"/>
      <c r="VLI26" s="1655"/>
      <c r="VLJ26" s="1655"/>
      <c r="VLK26" s="1655"/>
      <c r="VLL26" s="1655"/>
      <c r="VLM26" s="1655"/>
      <c r="VLN26" s="1655"/>
      <c r="VLO26" s="1655"/>
      <c r="VLP26" s="1655"/>
      <c r="VLQ26" s="1655"/>
      <c r="VLR26" s="1655"/>
      <c r="VLS26" s="1655"/>
      <c r="VLT26" s="1655"/>
      <c r="VLU26" s="1655"/>
      <c r="VLV26" s="1655"/>
      <c r="VLW26" s="1655"/>
      <c r="VLX26" s="1655"/>
      <c r="VLY26" s="1655"/>
      <c r="VLZ26" s="1655"/>
      <c r="VMA26" s="1655"/>
      <c r="VMB26" s="1655"/>
      <c r="VMC26" s="1655"/>
      <c r="VMD26" s="1655"/>
      <c r="VME26" s="1655"/>
      <c r="VMF26" s="1655"/>
      <c r="VMG26" s="1655"/>
      <c r="VMH26" s="1655"/>
      <c r="VMI26" s="1655"/>
      <c r="VMJ26" s="1655"/>
      <c r="VMK26" s="1655"/>
      <c r="VML26" s="1655"/>
      <c r="VMM26" s="1655"/>
      <c r="VMN26" s="1655"/>
      <c r="VMO26" s="1655"/>
      <c r="VMP26" s="1655"/>
      <c r="VMQ26" s="1655"/>
      <c r="VMR26" s="1655"/>
      <c r="VMS26" s="1655"/>
      <c r="VMT26" s="1655"/>
      <c r="VMU26" s="1655"/>
      <c r="VMV26" s="1655"/>
      <c r="VMW26" s="1655"/>
      <c r="VMX26" s="1655"/>
      <c r="VMY26" s="1655"/>
      <c r="VMZ26" s="1655"/>
      <c r="VNA26" s="1655"/>
      <c r="VNB26" s="1655"/>
      <c r="VNC26" s="1655"/>
      <c r="VND26" s="1655"/>
      <c r="VNE26" s="1655"/>
      <c r="VNF26" s="1655"/>
      <c r="VNG26" s="1655"/>
      <c r="VNH26" s="1655"/>
      <c r="VNI26" s="1655"/>
      <c r="VNJ26" s="1655"/>
      <c r="VNK26" s="1655"/>
      <c r="VNL26" s="1655"/>
      <c r="VNM26" s="1655"/>
      <c r="VNN26" s="1655"/>
      <c r="VNO26" s="1655"/>
      <c r="VNP26" s="1655"/>
      <c r="VNQ26" s="1655"/>
      <c r="VNR26" s="1655"/>
      <c r="VNS26" s="1655"/>
      <c r="VNT26" s="1655"/>
      <c r="VNU26" s="1655"/>
      <c r="VNV26" s="1655"/>
      <c r="VNW26" s="1655"/>
      <c r="VNX26" s="1655"/>
      <c r="VNY26" s="1655"/>
      <c r="VNZ26" s="1655"/>
      <c r="VOA26" s="1655"/>
      <c r="VOB26" s="1655"/>
      <c r="VOC26" s="1655"/>
      <c r="VOD26" s="1655"/>
      <c r="VOE26" s="1655"/>
      <c r="VOF26" s="1655"/>
      <c r="VOG26" s="1655"/>
      <c r="VOH26" s="1655"/>
      <c r="VOI26" s="1655"/>
      <c r="VOJ26" s="1655"/>
      <c r="VOK26" s="1655"/>
      <c r="VOL26" s="1655"/>
      <c r="VOM26" s="1655"/>
      <c r="VON26" s="1655"/>
      <c r="VOO26" s="1655"/>
      <c r="VOP26" s="1655"/>
      <c r="VOQ26" s="1655"/>
      <c r="VOR26" s="1655"/>
      <c r="VOS26" s="1655"/>
      <c r="VOT26" s="1655"/>
      <c r="VOU26" s="1655"/>
      <c r="VOV26" s="1655"/>
      <c r="VOW26" s="1655"/>
      <c r="VOX26" s="1655"/>
      <c r="VOY26" s="1655"/>
      <c r="VOZ26" s="1655"/>
      <c r="VPA26" s="1655"/>
      <c r="VPB26" s="1655"/>
      <c r="VPC26" s="1655"/>
      <c r="VPD26" s="1655"/>
      <c r="VPE26" s="1655"/>
      <c r="VPF26" s="1655"/>
      <c r="VPG26" s="1655"/>
      <c r="VPH26" s="1655"/>
      <c r="VPI26" s="1655"/>
      <c r="VPJ26" s="1655"/>
      <c r="VPK26" s="1655"/>
      <c r="VPL26" s="1655"/>
      <c r="VPM26" s="1655"/>
      <c r="VPN26" s="1655"/>
      <c r="VPO26" s="1655"/>
      <c r="VPP26" s="1655"/>
      <c r="VPQ26" s="1655"/>
      <c r="VPR26" s="1655"/>
      <c r="VPS26" s="1655"/>
      <c r="VPT26" s="1655"/>
      <c r="VPU26" s="1655"/>
      <c r="VPV26" s="1655"/>
      <c r="VPW26" s="1655"/>
      <c r="VPX26" s="1655"/>
      <c r="VPY26" s="1655"/>
      <c r="VPZ26" s="1655"/>
      <c r="VQA26" s="1655"/>
      <c r="VQB26" s="1655"/>
      <c r="VQC26" s="1655"/>
      <c r="VQD26" s="1655"/>
      <c r="VQE26" s="1655"/>
      <c r="VQF26" s="1655"/>
      <c r="VQG26" s="1655"/>
      <c r="VQH26" s="1655"/>
      <c r="VQI26" s="1655"/>
      <c r="VQJ26" s="1655"/>
      <c r="VQK26" s="1655"/>
      <c r="VQL26" s="1655"/>
      <c r="VQM26" s="1655"/>
      <c r="VQN26" s="1655"/>
      <c r="VQO26" s="1655"/>
      <c r="VQP26" s="1655"/>
      <c r="VQQ26" s="1655"/>
      <c r="VQR26" s="1655"/>
      <c r="VQS26" s="1655"/>
      <c r="VQT26" s="1655"/>
      <c r="VQU26" s="1655"/>
      <c r="VQV26" s="1655"/>
      <c r="VQW26" s="1655"/>
      <c r="VQX26" s="1655"/>
      <c r="VQY26" s="1655"/>
      <c r="VQZ26" s="1655"/>
      <c r="VRA26" s="1655"/>
      <c r="VRB26" s="1655"/>
      <c r="VRC26" s="1655"/>
      <c r="VRD26" s="1655"/>
      <c r="VRE26" s="1655"/>
      <c r="VRF26" s="1655"/>
      <c r="VRG26" s="1655"/>
      <c r="VRH26" s="1655"/>
      <c r="VRI26" s="1655"/>
      <c r="VRJ26" s="1655"/>
      <c r="VRK26" s="1655"/>
      <c r="VRL26" s="1655"/>
      <c r="VRM26" s="1655"/>
      <c r="VRN26" s="1655"/>
      <c r="VRO26" s="1655"/>
      <c r="VRP26" s="1655"/>
      <c r="VRQ26" s="1655"/>
      <c r="VRR26" s="1655"/>
      <c r="VRS26" s="1655"/>
      <c r="VRT26" s="1655"/>
      <c r="VRU26" s="1655"/>
      <c r="VRV26" s="1655"/>
      <c r="VRW26" s="1655"/>
      <c r="VRX26" s="1655"/>
      <c r="VRY26" s="1655"/>
      <c r="VRZ26" s="1655"/>
      <c r="VSA26" s="1655"/>
      <c r="VSB26" s="1655"/>
      <c r="VSC26" s="1655"/>
      <c r="VSD26" s="1655"/>
      <c r="VSE26" s="1655"/>
      <c r="VSF26" s="1655"/>
      <c r="VSG26" s="1655"/>
      <c r="VSH26" s="1655"/>
      <c r="VSI26" s="1655"/>
      <c r="VSJ26" s="1655"/>
      <c r="VSK26" s="1655"/>
      <c r="VSL26" s="1655"/>
      <c r="VSM26" s="1655"/>
      <c r="VSN26" s="1655"/>
      <c r="VSO26" s="1655"/>
      <c r="VSP26" s="1655"/>
      <c r="VSQ26" s="1655"/>
      <c r="VSR26" s="1655"/>
      <c r="VSS26" s="1655"/>
      <c r="VST26" s="1655"/>
      <c r="VSU26" s="1655"/>
      <c r="VSV26" s="1655"/>
      <c r="VSW26" s="1655"/>
      <c r="VSX26" s="1655"/>
      <c r="VSY26" s="1655"/>
      <c r="VSZ26" s="1655"/>
      <c r="VTA26" s="1655"/>
      <c r="VTB26" s="1655"/>
      <c r="VTC26" s="1655"/>
      <c r="VTD26" s="1655"/>
      <c r="VTE26" s="1655"/>
      <c r="VTF26" s="1655"/>
      <c r="VTG26" s="1655"/>
      <c r="VTH26" s="1655"/>
      <c r="VTI26" s="1655"/>
      <c r="VTJ26" s="1655"/>
      <c r="VTK26" s="1655"/>
      <c r="VTL26" s="1655"/>
      <c r="VTM26" s="1655"/>
      <c r="VTN26" s="1655"/>
      <c r="VTO26" s="1655"/>
      <c r="VTP26" s="1655"/>
      <c r="VTQ26" s="1655"/>
      <c r="VTR26" s="1655"/>
      <c r="VTS26" s="1655"/>
      <c r="VTT26" s="1655"/>
      <c r="VTU26" s="1655"/>
      <c r="VTV26" s="1655"/>
      <c r="VTW26" s="1655"/>
      <c r="VTX26" s="1655"/>
      <c r="VTY26" s="1655"/>
      <c r="VTZ26" s="1655"/>
      <c r="VUA26" s="1655"/>
      <c r="VUB26" s="1655"/>
      <c r="VUC26" s="1655"/>
      <c r="VUD26" s="1655"/>
      <c r="VUE26" s="1655"/>
      <c r="VUF26" s="1655"/>
      <c r="VUG26" s="1655"/>
      <c r="VUH26" s="1655"/>
      <c r="VUI26" s="1655"/>
      <c r="VUJ26" s="1655"/>
      <c r="VUK26" s="1655"/>
      <c r="VUL26" s="1655"/>
      <c r="VUM26" s="1655"/>
      <c r="VUN26" s="1655"/>
      <c r="VUO26" s="1655"/>
      <c r="VUP26" s="1655"/>
      <c r="VUQ26" s="1655"/>
      <c r="VUR26" s="1655"/>
      <c r="VUS26" s="1655"/>
      <c r="VUT26" s="1655"/>
      <c r="VUU26" s="1655"/>
      <c r="VUV26" s="1655"/>
      <c r="VUW26" s="1655"/>
      <c r="VUX26" s="1655"/>
      <c r="VUY26" s="1655"/>
      <c r="VUZ26" s="1655"/>
      <c r="VVA26" s="1655"/>
      <c r="VVB26" s="1655"/>
      <c r="VVC26" s="1655"/>
      <c r="VVD26" s="1655"/>
      <c r="VVE26" s="1655"/>
      <c r="VVF26" s="1655"/>
      <c r="VVG26" s="1655"/>
      <c r="VVH26" s="1655"/>
      <c r="VVI26" s="1655"/>
      <c r="VVJ26" s="1655"/>
      <c r="VVK26" s="1655"/>
      <c r="VVL26" s="1655"/>
      <c r="VVM26" s="1655"/>
      <c r="VVN26" s="1655"/>
      <c r="VVO26" s="1655"/>
      <c r="VVP26" s="1655"/>
      <c r="VVQ26" s="1655"/>
      <c r="VVR26" s="1655"/>
      <c r="VVS26" s="1655"/>
      <c r="VVT26" s="1655"/>
      <c r="VVU26" s="1655"/>
      <c r="VVV26" s="1655"/>
      <c r="VVW26" s="1655"/>
      <c r="VVX26" s="1655"/>
      <c r="VVY26" s="1655"/>
      <c r="VVZ26" s="1655"/>
      <c r="VWA26" s="1655"/>
      <c r="VWB26" s="1655"/>
      <c r="VWC26" s="1655"/>
      <c r="VWD26" s="1655"/>
      <c r="VWE26" s="1655"/>
      <c r="VWF26" s="1655"/>
      <c r="VWG26" s="1655"/>
      <c r="VWH26" s="1655"/>
      <c r="VWI26" s="1655"/>
      <c r="VWJ26" s="1655"/>
      <c r="VWK26" s="1655"/>
      <c r="VWL26" s="1655"/>
      <c r="VWM26" s="1655"/>
      <c r="VWN26" s="1655"/>
      <c r="VWO26" s="1655"/>
      <c r="VWP26" s="1655"/>
      <c r="VWQ26" s="1655"/>
      <c r="VWR26" s="1655"/>
      <c r="VWS26" s="1655"/>
      <c r="VWT26" s="1655"/>
      <c r="VWU26" s="1655"/>
      <c r="VWV26" s="1655"/>
      <c r="VWW26" s="1655"/>
      <c r="VWX26" s="1655"/>
      <c r="VWY26" s="1655"/>
      <c r="VWZ26" s="1655"/>
      <c r="VXA26" s="1655"/>
      <c r="VXB26" s="1655"/>
      <c r="VXC26" s="1655"/>
      <c r="VXD26" s="1655"/>
      <c r="VXE26" s="1655"/>
      <c r="VXF26" s="1655"/>
      <c r="VXG26" s="1655"/>
      <c r="VXH26" s="1655"/>
      <c r="VXI26" s="1655"/>
      <c r="VXJ26" s="1655"/>
      <c r="VXK26" s="1655"/>
      <c r="VXL26" s="1655"/>
      <c r="VXM26" s="1655"/>
      <c r="VXN26" s="1655"/>
      <c r="VXO26" s="1655"/>
      <c r="VXP26" s="1655"/>
      <c r="VXQ26" s="1655"/>
      <c r="VXR26" s="1655"/>
      <c r="VXS26" s="1655"/>
      <c r="VXT26" s="1655"/>
      <c r="VXU26" s="1655"/>
      <c r="VXV26" s="1655"/>
      <c r="VXW26" s="1655"/>
      <c r="VXX26" s="1655"/>
      <c r="VXY26" s="1655"/>
      <c r="VXZ26" s="1655"/>
      <c r="VYA26" s="1655"/>
      <c r="VYB26" s="1655"/>
      <c r="VYC26" s="1655"/>
      <c r="VYD26" s="1655"/>
      <c r="VYE26" s="1655"/>
      <c r="VYF26" s="1655"/>
      <c r="VYG26" s="1655"/>
      <c r="VYH26" s="1655"/>
      <c r="VYI26" s="1655"/>
      <c r="VYJ26" s="1655"/>
      <c r="VYK26" s="1655"/>
      <c r="VYL26" s="1655"/>
      <c r="VYM26" s="1655"/>
      <c r="VYN26" s="1655"/>
      <c r="VYO26" s="1655"/>
      <c r="VYP26" s="1655"/>
      <c r="VYQ26" s="1655"/>
      <c r="VYR26" s="1655"/>
      <c r="VYS26" s="1655"/>
      <c r="VYT26" s="1655"/>
      <c r="VYU26" s="1655"/>
      <c r="VYV26" s="1655"/>
      <c r="VYW26" s="1655"/>
      <c r="VYX26" s="1655"/>
      <c r="VYY26" s="1655"/>
      <c r="VYZ26" s="1655"/>
      <c r="VZA26" s="1655"/>
      <c r="VZB26" s="1655"/>
      <c r="VZC26" s="1655"/>
      <c r="VZD26" s="1655"/>
      <c r="VZE26" s="1655"/>
      <c r="VZF26" s="1655"/>
      <c r="VZG26" s="1655"/>
      <c r="VZH26" s="1655"/>
      <c r="VZI26" s="1655"/>
      <c r="VZJ26" s="1655"/>
      <c r="VZK26" s="1655"/>
      <c r="VZL26" s="1655"/>
      <c r="VZM26" s="1655"/>
      <c r="VZN26" s="1655"/>
      <c r="VZO26" s="1655"/>
      <c r="VZP26" s="1655"/>
      <c r="VZQ26" s="1655"/>
      <c r="VZR26" s="1655"/>
      <c r="VZS26" s="1655"/>
      <c r="VZT26" s="1655"/>
      <c r="VZU26" s="1655"/>
      <c r="VZV26" s="1655"/>
      <c r="VZW26" s="1655"/>
      <c r="VZX26" s="1655"/>
      <c r="VZY26" s="1655"/>
      <c r="VZZ26" s="1655"/>
      <c r="WAA26" s="1655"/>
      <c r="WAB26" s="1655"/>
      <c r="WAC26" s="1655"/>
      <c r="WAD26" s="1655"/>
      <c r="WAE26" s="1655"/>
      <c r="WAF26" s="1655"/>
      <c r="WAG26" s="1655"/>
      <c r="WAH26" s="1655"/>
      <c r="WAI26" s="1655"/>
      <c r="WAJ26" s="1655"/>
      <c r="WAK26" s="1655"/>
      <c r="WAL26" s="1655"/>
      <c r="WAM26" s="1655"/>
      <c r="WAN26" s="1655"/>
      <c r="WAO26" s="1655"/>
      <c r="WAP26" s="1655"/>
      <c r="WAQ26" s="1655"/>
      <c r="WAR26" s="1655"/>
      <c r="WAS26" s="1655"/>
      <c r="WAT26" s="1655"/>
      <c r="WAU26" s="1655"/>
      <c r="WAV26" s="1655"/>
      <c r="WAW26" s="1655"/>
      <c r="WAX26" s="1655"/>
      <c r="WAY26" s="1655"/>
      <c r="WAZ26" s="1655"/>
      <c r="WBA26" s="1655"/>
      <c r="WBB26" s="1655"/>
      <c r="WBC26" s="1655"/>
      <c r="WBD26" s="1655"/>
      <c r="WBE26" s="1655"/>
      <c r="WBF26" s="1655"/>
      <c r="WBG26" s="1655"/>
      <c r="WBH26" s="1655"/>
      <c r="WBI26" s="1655"/>
      <c r="WBJ26" s="1655"/>
      <c r="WBK26" s="1655"/>
      <c r="WBL26" s="1655"/>
      <c r="WBM26" s="1655"/>
      <c r="WBN26" s="1655"/>
      <c r="WBO26" s="1655"/>
      <c r="WBP26" s="1655"/>
      <c r="WBQ26" s="1655"/>
      <c r="WBR26" s="1655"/>
      <c r="WBS26" s="1655"/>
      <c r="WBT26" s="1655"/>
      <c r="WBU26" s="1655"/>
      <c r="WBV26" s="1655"/>
      <c r="WBW26" s="1655"/>
      <c r="WBX26" s="1655"/>
      <c r="WBY26" s="1655"/>
      <c r="WBZ26" s="1655"/>
      <c r="WCA26" s="1655"/>
      <c r="WCB26" s="1655"/>
      <c r="WCC26" s="1655"/>
      <c r="WCD26" s="1655"/>
      <c r="WCE26" s="1655"/>
      <c r="WCF26" s="1655"/>
      <c r="WCG26" s="1655"/>
      <c r="WCH26" s="1655"/>
      <c r="WCI26" s="1655"/>
      <c r="WCJ26" s="1655"/>
      <c r="WCK26" s="1655"/>
      <c r="WCL26" s="1655"/>
      <c r="WCM26" s="1655"/>
      <c r="WCN26" s="1655"/>
      <c r="WCO26" s="1655"/>
      <c r="WCP26" s="1655"/>
      <c r="WCQ26" s="1655"/>
      <c r="WCR26" s="1655"/>
      <c r="WCS26" s="1655"/>
      <c r="WCT26" s="1655"/>
      <c r="WCU26" s="1655"/>
      <c r="WCV26" s="1655"/>
      <c r="WCW26" s="1655"/>
      <c r="WCX26" s="1655"/>
      <c r="WCY26" s="1655"/>
      <c r="WCZ26" s="1655"/>
      <c r="WDA26" s="1655"/>
      <c r="WDB26" s="1655"/>
      <c r="WDC26" s="1655"/>
      <c r="WDD26" s="1655"/>
      <c r="WDE26" s="1655"/>
      <c r="WDF26" s="1655"/>
      <c r="WDG26" s="1655"/>
      <c r="WDH26" s="1655"/>
      <c r="WDI26" s="1655"/>
      <c r="WDJ26" s="1655"/>
      <c r="WDK26" s="1655"/>
      <c r="WDL26" s="1655"/>
      <c r="WDM26" s="1655"/>
      <c r="WDN26" s="1655"/>
      <c r="WDO26" s="1655"/>
      <c r="WDP26" s="1655"/>
      <c r="WDQ26" s="1655"/>
      <c r="WDR26" s="1655"/>
      <c r="WDS26" s="1655"/>
      <c r="WDT26" s="1655"/>
      <c r="WDU26" s="1655"/>
      <c r="WDV26" s="1655"/>
      <c r="WDW26" s="1655"/>
      <c r="WDX26" s="1655"/>
      <c r="WDY26" s="1655"/>
      <c r="WDZ26" s="1655"/>
      <c r="WEA26" s="1655"/>
      <c r="WEB26" s="1655"/>
      <c r="WEC26" s="1655"/>
      <c r="WED26" s="1655"/>
      <c r="WEE26" s="1655"/>
      <c r="WEF26" s="1655"/>
      <c r="WEG26" s="1655"/>
      <c r="WEH26" s="1655"/>
      <c r="WEI26" s="1655"/>
      <c r="WEJ26" s="1655"/>
      <c r="WEK26" s="1655"/>
      <c r="WEL26" s="1655"/>
      <c r="WEM26" s="1655"/>
      <c r="WEN26" s="1655"/>
      <c r="WEO26" s="1655"/>
      <c r="WEP26" s="1655"/>
      <c r="WEQ26" s="1655"/>
      <c r="WER26" s="1655"/>
      <c r="WES26" s="1655"/>
      <c r="WET26" s="1655"/>
      <c r="WEU26" s="1655"/>
      <c r="WEV26" s="1655"/>
      <c r="WEW26" s="1655"/>
      <c r="WEX26" s="1655"/>
      <c r="WEY26" s="1655"/>
      <c r="WEZ26" s="1655"/>
      <c r="WFA26" s="1655"/>
      <c r="WFB26" s="1655"/>
      <c r="WFC26" s="1655"/>
      <c r="WFD26" s="1655"/>
      <c r="WFE26" s="1655"/>
      <c r="WFF26" s="1655"/>
      <c r="WFG26" s="1655"/>
      <c r="WFH26" s="1655"/>
      <c r="WFI26" s="1655"/>
      <c r="WFJ26" s="1655"/>
      <c r="WFK26" s="1655"/>
      <c r="WFL26" s="1655"/>
      <c r="WFM26" s="1655"/>
      <c r="WFN26" s="1655"/>
      <c r="WFO26" s="1655"/>
      <c r="WFP26" s="1655"/>
      <c r="WFQ26" s="1655"/>
      <c r="WFR26" s="1655"/>
      <c r="WFS26" s="1655"/>
      <c r="WFT26" s="1655"/>
      <c r="WFU26" s="1655"/>
      <c r="WFV26" s="1655"/>
      <c r="WFW26" s="1655"/>
      <c r="WFX26" s="1655"/>
      <c r="WFY26" s="1655"/>
      <c r="WFZ26" s="1655"/>
      <c r="WGA26" s="1655"/>
      <c r="WGB26" s="1655"/>
      <c r="WGC26" s="1655"/>
      <c r="WGD26" s="1655"/>
      <c r="WGE26" s="1655"/>
      <c r="WGF26" s="1655"/>
      <c r="WGG26" s="1655"/>
      <c r="WGH26" s="1655"/>
      <c r="WGI26" s="1655"/>
      <c r="WGJ26" s="1655"/>
      <c r="WGK26" s="1655"/>
      <c r="WGL26" s="1655"/>
      <c r="WGM26" s="1655"/>
      <c r="WGN26" s="1655"/>
      <c r="WGO26" s="1655"/>
      <c r="WGP26" s="1655"/>
      <c r="WGQ26" s="1655"/>
      <c r="WGR26" s="1655"/>
      <c r="WGS26" s="1655"/>
      <c r="WGT26" s="1655"/>
      <c r="WGU26" s="1655"/>
      <c r="WGV26" s="1655"/>
      <c r="WGW26" s="1655"/>
      <c r="WGX26" s="1655"/>
      <c r="WGY26" s="1655"/>
      <c r="WGZ26" s="1655"/>
      <c r="WHA26" s="1655"/>
      <c r="WHB26" s="1655"/>
      <c r="WHC26" s="1655"/>
      <c r="WHD26" s="1655"/>
      <c r="WHE26" s="1655"/>
      <c r="WHF26" s="1655"/>
      <c r="WHG26" s="1655"/>
      <c r="WHH26" s="1655"/>
      <c r="WHI26" s="1655"/>
      <c r="WHJ26" s="1655"/>
      <c r="WHK26" s="1655"/>
      <c r="WHL26" s="1655"/>
      <c r="WHM26" s="1655"/>
      <c r="WHN26" s="1655"/>
      <c r="WHO26" s="1655"/>
      <c r="WHP26" s="1655"/>
      <c r="WHQ26" s="1655"/>
      <c r="WHR26" s="1655"/>
      <c r="WHS26" s="1655"/>
      <c r="WHT26" s="1655"/>
      <c r="WHU26" s="1655"/>
      <c r="WHV26" s="1655"/>
      <c r="WHW26" s="1655"/>
      <c r="WHX26" s="1655"/>
      <c r="WHY26" s="1655"/>
      <c r="WHZ26" s="1655"/>
      <c r="WIA26" s="1655"/>
      <c r="WIB26" s="1655"/>
      <c r="WIC26" s="1655"/>
      <c r="WID26" s="1655"/>
      <c r="WIE26" s="1655"/>
      <c r="WIF26" s="1655"/>
      <c r="WIG26" s="1655"/>
      <c r="WIH26" s="1655"/>
      <c r="WII26" s="1655"/>
      <c r="WIJ26" s="1655"/>
      <c r="WIK26" s="1655"/>
      <c r="WIL26" s="1655"/>
      <c r="WIM26" s="1655"/>
      <c r="WIN26" s="1655"/>
      <c r="WIO26" s="1655"/>
      <c r="WIP26" s="1655"/>
      <c r="WIQ26" s="1655"/>
      <c r="WIR26" s="1655"/>
      <c r="WIS26" s="1655"/>
      <c r="WIT26" s="1655"/>
      <c r="WIU26" s="1655"/>
      <c r="WIV26" s="1655"/>
      <c r="WIW26" s="1655"/>
      <c r="WIX26" s="1655"/>
      <c r="WIY26" s="1655"/>
      <c r="WIZ26" s="1655"/>
      <c r="WJA26" s="1655"/>
      <c r="WJB26" s="1655"/>
      <c r="WJC26" s="1655"/>
      <c r="WJD26" s="1655"/>
      <c r="WJE26" s="1655"/>
      <c r="WJF26" s="1655"/>
      <c r="WJG26" s="1655"/>
      <c r="WJH26" s="1655"/>
      <c r="WJI26" s="1655"/>
      <c r="WJJ26" s="1655"/>
      <c r="WJK26" s="1655"/>
      <c r="WJL26" s="1655"/>
      <c r="WJM26" s="1655"/>
      <c r="WJN26" s="1655"/>
      <c r="WJO26" s="1655"/>
      <c r="WJP26" s="1655"/>
      <c r="WJQ26" s="1655"/>
      <c r="WJR26" s="1655"/>
      <c r="WJS26" s="1655"/>
      <c r="WJT26" s="1655"/>
      <c r="WJU26" s="1655"/>
      <c r="WJV26" s="1655"/>
      <c r="WJW26" s="1655"/>
      <c r="WJX26" s="1655"/>
      <c r="WJY26" s="1655"/>
      <c r="WJZ26" s="1655"/>
      <c r="WKA26" s="1655"/>
      <c r="WKB26" s="1655"/>
      <c r="WKC26" s="1655"/>
      <c r="WKD26" s="1655"/>
      <c r="WKE26" s="1655"/>
      <c r="WKF26" s="1655"/>
      <c r="WKG26" s="1655"/>
      <c r="WKH26" s="1655"/>
      <c r="WKI26" s="1655"/>
      <c r="WKJ26" s="1655"/>
      <c r="WKK26" s="1655"/>
      <c r="WKL26" s="1655"/>
      <c r="WKM26" s="1655"/>
      <c r="WKN26" s="1655"/>
      <c r="WKO26" s="1655"/>
      <c r="WKP26" s="1655"/>
      <c r="WKQ26" s="1655"/>
      <c r="WKR26" s="1655"/>
      <c r="WKS26" s="1655"/>
      <c r="WKT26" s="1655"/>
      <c r="WKU26" s="1655"/>
      <c r="WKV26" s="1655"/>
      <c r="WKW26" s="1655"/>
      <c r="WKX26" s="1655"/>
      <c r="WKY26" s="1655"/>
      <c r="WKZ26" s="1655"/>
      <c r="WLA26" s="1655"/>
      <c r="WLB26" s="1655"/>
      <c r="WLC26" s="1655"/>
      <c r="WLD26" s="1655"/>
      <c r="WLE26" s="1655"/>
      <c r="WLF26" s="1655"/>
      <c r="WLG26" s="1655"/>
      <c r="WLH26" s="1655"/>
      <c r="WLI26" s="1655"/>
      <c r="WLJ26" s="1655"/>
      <c r="WLK26" s="1655"/>
      <c r="WLL26" s="1655"/>
      <c r="WLM26" s="1655"/>
      <c r="WLN26" s="1655"/>
      <c r="WLO26" s="1655"/>
      <c r="WLP26" s="1655"/>
      <c r="WLQ26" s="1655"/>
      <c r="WLR26" s="1655"/>
      <c r="WLS26" s="1655"/>
      <c r="WLT26" s="1655"/>
      <c r="WLU26" s="1655"/>
      <c r="WLV26" s="1655"/>
      <c r="WLW26" s="1655"/>
      <c r="WLX26" s="1655"/>
      <c r="WLY26" s="1655"/>
      <c r="WLZ26" s="1655"/>
      <c r="WMA26" s="1655"/>
      <c r="WMB26" s="1655"/>
      <c r="WMC26" s="1655"/>
      <c r="WMD26" s="1655"/>
      <c r="WME26" s="1655"/>
      <c r="WMF26" s="1655"/>
      <c r="WMG26" s="1655"/>
      <c r="WMH26" s="1655"/>
      <c r="WMI26" s="1655"/>
      <c r="WMJ26" s="1655"/>
      <c r="WMK26" s="1655"/>
      <c r="WML26" s="1655"/>
      <c r="WMM26" s="1655"/>
      <c r="WMN26" s="1655"/>
      <c r="WMO26" s="1655"/>
      <c r="WMP26" s="1655"/>
      <c r="WMQ26" s="1655"/>
      <c r="WMR26" s="1655"/>
      <c r="WMS26" s="1655"/>
      <c r="WMT26" s="1655"/>
      <c r="WMU26" s="1655"/>
      <c r="WMV26" s="1655"/>
      <c r="WMW26" s="1655"/>
      <c r="WMX26" s="1655"/>
      <c r="WMY26" s="1655"/>
      <c r="WMZ26" s="1655"/>
      <c r="WNA26" s="1655"/>
      <c r="WNB26" s="1655"/>
      <c r="WNC26" s="1655"/>
      <c r="WND26" s="1655"/>
      <c r="WNE26" s="1655"/>
      <c r="WNF26" s="1655"/>
      <c r="WNG26" s="1655"/>
      <c r="WNH26" s="1655"/>
      <c r="WNI26" s="1655"/>
      <c r="WNJ26" s="1655"/>
      <c r="WNK26" s="1655"/>
      <c r="WNL26" s="1655"/>
      <c r="WNM26" s="1655"/>
      <c r="WNN26" s="1655"/>
      <c r="WNO26" s="1655"/>
      <c r="WNP26" s="1655"/>
      <c r="WNQ26" s="1655"/>
      <c r="WNR26" s="1655"/>
      <c r="WNS26" s="1655"/>
      <c r="WNT26" s="1655"/>
      <c r="WNU26" s="1655"/>
      <c r="WNV26" s="1655"/>
      <c r="WNW26" s="1655"/>
      <c r="WNX26" s="1655"/>
      <c r="WNY26" s="1655"/>
      <c r="WNZ26" s="1655"/>
      <c r="WOA26" s="1655"/>
      <c r="WOB26" s="1655"/>
      <c r="WOC26" s="1655"/>
      <c r="WOD26" s="1655"/>
      <c r="WOE26" s="1655"/>
      <c r="WOF26" s="1655"/>
      <c r="WOG26" s="1655"/>
      <c r="WOH26" s="1655"/>
      <c r="WOI26" s="1655"/>
      <c r="WOJ26" s="1655"/>
      <c r="WOK26" s="1655"/>
      <c r="WOL26" s="1655"/>
      <c r="WOM26" s="1655"/>
      <c r="WON26" s="1655"/>
      <c r="WOO26" s="1655"/>
      <c r="WOP26" s="1655"/>
      <c r="WOQ26" s="1655"/>
      <c r="WOR26" s="1655"/>
      <c r="WOS26" s="1655"/>
      <c r="WOT26" s="1655"/>
      <c r="WOU26" s="1655"/>
      <c r="WOV26" s="1655"/>
      <c r="WOW26" s="1655"/>
      <c r="WOX26" s="1655"/>
      <c r="WOY26" s="1655"/>
      <c r="WOZ26" s="1655"/>
      <c r="WPA26" s="1655"/>
      <c r="WPB26" s="1655"/>
      <c r="WPC26" s="1655"/>
      <c r="WPD26" s="1655"/>
      <c r="WPE26" s="1655"/>
      <c r="WPF26" s="1655"/>
      <c r="WPG26" s="1655"/>
      <c r="WPH26" s="1655"/>
      <c r="WPI26" s="1655"/>
      <c r="WPJ26" s="1655"/>
      <c r="WPK26" s="1655"/>
      <c r="WPL26" s="1655"/>
      <c r="WPM26" s="1655"/>
      <c r="WPN26" s="1655"/>
      <c r="WPO26" s="1655"/>
      <c r="WPP26" s="1655"/>
      <c r="WPQ26" s="1655"/>
      <c r="WPR26" s="1655"/>
      <c r="WPS26" s="1655"/>
      <c r="WPT26" s="1655"/>
      <c r="WPU26" s="1655"/>
      <c r="WPV26" s="1655"/>
      <c r="WPW26" s="1655"/>
      <c r="WPX26" s="1655"/>
      <c r="WPY26" s="1655"/>
      <c r="WPZ26" s="1655"/>
      <c r="WQA26" s="1655"/>
      <c r="WQB26" s="1655"/>
      <c r="WQC26" s="1655"/>
      <c r="WQD26" s="1655"/>
      <c r="WQE26" s="1655"/>
      <c r="WQF26" s="1655"/>
      <c r="WQG26" s="1655"/>
      <c r="WQH26" s="1655"/>
      <c r="WQI26" s="1655"/>
      <c r="WQJ26" s="1655"/>
      <c r="WQK26" s="1655"/>
      <c r="WQL26" s="1655"/>
      <c r="WQM26" s="1655"/>
      <c r="WQN26" s="1655"/>
      <c r="WQO26" s="1655"/>
      <c r="WQP26" s="1655"/>
      <c r="WQQ26" s="1655"/>
      <c r="WQR26" s="1655"/>
      <c r="WQS26" s="1655"/>
      <c r="WQT26" s="1655"/>
      <c r="WQU26" s="1655"/>
      <c r="WQV26" s="1655"/>
      <c r="WQW26" s="1655"/>
      <c r="WQX26" s="1655"/>
      <c r="WQY26" s="1655"/>
      <c r="WQZ26" s="1655"/>
      <c r="WRA26" s="1655"/>
      <c r="WRB26" s="1655"/>
      <c r="WRC26" s="1655"/>
      <c r="WRD26" s="1655"/>
      <c r="WRE26" s="1655"/>
      <c r="WRF26" s="1655"/>
      <c r="WRG26" s="1655"/>
      <c r="WRH26" s="1655"/>
      <c r="WRI26" s="1655"/>
      <c r="WRJ26" s="1655"/>
      <c r="WRK26" s="1655"/>
      <c r="WRL26" s="1655"/>
      <c r="WRM26" s="1655"/>
      <c r="WRN26" s="1655"/>
      <c r="WRO26" s="1655"/>
      <c r="WRP26" s="1655"/>
      <c r="WRQ26" s="1655"/>
      <c r="WRR26" s="1655"/>
      <c r="WRS26" s="1655"/>
      <c r="WRT26" s="1655"/>
      <c r="WRU26" s="1655"/>
      <c r="WRV26" s="1655"/>
      <c r="WRW26" s="1655"/>
      <c r="WRX26" s="1655"/>
      <c r="WRY26" s="1655"/>
      <c r="WRZ26" s="1655"/>
      <c r="WSA26" s="1655"/>
      <c r="WSB26" s="1655"/>
      <c r="WSC26" s="1655"/>
      <c r="WSD26" s="1655"/>
      <c r="WSE26" s="1655"/>
      <c r="WSF26" s="1655"/>
      <c r="WSG26" s="1655"/>
      <c r="WSH26" s="1655"/>
      <c r="WSI26" s="1655"/>
      <c r="WSJ26" s="1655"/>
      <c r="WSK26" s="1655"/>
      <c r="WSL26" s="1655"/>
      <c r="WSM26" s="1655"/>
      <c r="WSN26" s="1655"/>
      <c r="WSO26" s="1655"/>
      <c r="WSP26" s="1655"/>
      <c r="WSQ26" s="1655"/>
      <c r="WSR26" s="1655"/>
      <c r="WSS26" s="1655"/>
      <c r="WST26" s="1655"/>
      <c r="WSU26" s="1655"/>
      <c r="WSV26" s="1655"/>
      <c r="WSW26" s="1655"/>
      <c r="WSX26" s="1655"/>
      <c r="WSY26" s="1655"/>
      <c r="WSZ26" s="1655"/>
      <c r="WTA26" s="1655"/>
      <c r="WTB26" s="1655"/>
      <c r="WTC26" s="1655"/>
      <c r="WTD26" s="1655"/>
      <c r="WTE26" s="1655"/>
      <c r="WTF26" s="1655"/>
      <c r="WTG26" s="1655"/>
      <c r="WTH26" s="1655"/>
      <c r="WTI26" s="1655"/>
      <c r="WTJ26" s="1655"/>
      <c r="WTK26" s="1655"/>
      <c r="WTL26" s="1655"/>
      <c r="WTM26" s="1655"/>
      <c r="WTN26" s="1655"/>
      <c r="WTO26" s="1655"/>
      <c r="WTP26" s="1655"/>
      <c r="WTQ26" s="1655"/>
      <c r="WTR26" s="1655"/>
      <c r="WTS26" s="1655"/>
      <c r="WTT26" s="1655"/>
      <c r="WTU26" s="1655"/>
      <c r="WTV26" s="1655"/>
      <c r="WTW26" s="1655"/>
      <c r="WTX26" s="1655"/>
      <c r="WTY26" s="1655"/>
      <c r="WTZ26" s="1655"/>
      <c r="WUA26" s="1655"/>
      <c r="WUB26" s="1655"/>
      <c r="WUC26" s="1655"/>
      <c r="WUD26" s="1655"/>
      <c r="WUE26" s="1655"/>
      <c r="WUF26" s="1655"/>
      <c r="WUG26" s="1655"/>
      <c r="WUH26" s="1655"/>
      <c r="WUI26" s="1655"/>
      <c r="WUJ26" s="1655"/>
      <c r="WUK26" s="1655"/>
      <c r="WUL26" s="1655"/>
      <c r="WUM26" s="1655"/>
      <c r="WUN26" s="1655"/>
      <c r="WUO26" s="1655"/>
      <c r="WUP26" s="1655"/>
      <c r="WUQ26" s="1655"/>
      <c r="WUR26" s="1655"/>
      <c r="WUS26" s="1655"/>
      <c r="WUT26" s="1655"/>
      <c r="WUU26" s="1655"/>
      <c r="WUV26" s="1655"/>
      <c r="WUW26" s="1655"/>
      <c r="WUX26" s="1655"/>
      <c r="WUY26" s="1655"/>
      <c r="WUZ26" s="1655"/>
      <c r="WVA26" s="1655"/>
      <c r="WVB26" s="1655"/>
      <c r="WVC26" s="1655"/>
      <c r="WVD26" s="1655"/>
      <c r="WVE26" s="1655"/>
      <c r="WVF26" s="1655"/>
      <c r="WVG26" s="1655"/>
      <c r="WVH26" s="1655"/>
      <c r="WVI26" s="1655"/>
      <c r="WVJ26" s="1655"/>
      <c r="WVK26" s="1655"/>
      <c r="WVL26" s="1655"/>
      <c r="WVM26" s="1655"/>
      <c r="WVN26" s="1655"/>
      <c r="WVO26" s="1655"/>
      <c r="WVP26" s="1655"/>
      <c r="WVQ26" s="1655"/>
      <c r="WVR26" s="1655"/>
      <c r="WVS26" s="1655"/>
      <c r="WVT26" s="1655"/>
      <c r="WVU26" s="1655"/>
      <c r="WVV26" s="1655"/>
      <c r="WVW26" s="1655"/>
      <c r="WVX26" s="1655"/>
      <c r="WVY26" s="1655"/>
      <c r="WVZ26" s="1655"/>
      <c r="WWA26" s="1655"/>
      <c r="WWB26" s="1655"/>
      <c r="WWC26" s="1655"/>
      <c r="WWD26" s="1655"/>
      <c r="WWE26" s="1655"/>
      <c r="WWF26" s="1655"/>
      <c r="WWG26" s="1655"/>
      <c r="WWH26" s="1655"/>
      <c r="WWI26" s="1655"/>
      <c r="WWJ26" s="1655"/>
      <c r="WWK26" s="1655"/>
      <c r="WWL26" s="1655"/>
      <c r="WWM26" s="1655"/>
      <c r="WWN26" s="1655"/>
      <c r="WWO26" s="1655"/>
      <c r="WWP26" s="1655"/>
      <c r="WWQ26" s="1655"/>
      <c r="WWR26" s="1655"/>
      <c r="WWS26" s="1655"/>
      <c r="WWT26" s="1655"/>
      <c r="WWU26" s="1655"/>
      <c r="WWV26" s="1655"/>
      <c r="WWW26" s="1655"/>
      <c r="WWX26" s="1655"/>
      <c r="WWY26" s="1655"/>
      <c r="WWZ26" s="1655"/>
      <c r="WXA26" s="1655"/>
      <c r="WXB26" s="1655"/>
      <c r="WXC26" s="1655"/>
      <c r="WXD26" s="1655"/>
      <c r="WXE26" s="1655"/>
      <c r="WXF26" s="1655"/>
      <c r="WXG26" s="1655"/>
      <c r="WXH26" s="1655"/>
      <c r="WXI26" s="1655"/>
      <c r="WXJ26" s="1655"/>
      <c r="WXK26" s="1655"/>
      <c r="WXL26" s="1655"/>
      <c r="WXM26" s="1655"/>
      <c r="WXN26" s="1655"/>
      <c r="WXO26" s="1655"/>
      <c r="WXP26" s="1655"/>
      <c r="WXQ26" s="1655"/>
      <c r="WXR26" s="1655"/>
      <c r="WXS26" s="1655"/>
      <c r="WXT26" s="1655"/>
      <c r="WXU26" s="1655"/>
      <c r="WXV26" s="1655"/>
      <c r="WXW26" s="1655"/>
      <c r="WXX26" s="1655"/>
      <c r="WXY26" s="1655"/>
      <c r="WXZ26" s="1655"/>
      <c r="WYA26" s="1655"/>
      <c r="WYB26" s="1655"/>
      <c r="WYC26" s="1655"/>
      <c r="WYD26" s="1655"/>
      <c r="WYE26" s="1655"/>
      <c r="WYF26" s="1655"/>
      <c r="WYG26" s="1655"/>
      <c r="WYH26" s="1655"/>
      <c r="WYI26" s="1655"/>
      <c r="WYJ26" s="1655"/>
      <c r="WYK26" s="1655"/>
      <c r="WYL26" s="1655"/>
      <c r="WYM26" s="1655"/>
      <c r="WYN26" s="1655"/>
      <c r="WYO26" s="1655"/>
      <c r="WYP26" s="1655"/>
      <c r="WYQ26" s="1655"/>
      <c r="WYR26" s="1655"/>
      <c r="WYS26" s="1655"/>
      <c r="WYT26" s="1655"/>
      <c r="WYU26" s="1655"/>
      <c r="WYV26" s="1655"/>
      <c r="WYW26" s="1655"/>
      <c r="WYX26" s="1655"/>
      <c r="WYY26" s="1655"/>
      <c r="WYZ26" s="1655"/>
      <c r="WZA26" s="1655"/>
      <c r="WZB26" s="1655"/>
      <c r="WZC26" s="1655"/>
      <c r="WZD26" s="1655"/>
      <c r="WZE26" s="1655"/>
      <c r="WZF26" s="1655"/>
      <c r="WZG26" s="1655"/>
      <c r="WZH26" s="1655"/>
      <c r="WZI26" s="1655"/>
      <c r="WZJ26" s="1655"/>
      <c r="WZK26" s="1655"/>
      <c r="WZL26" s="1655"/>
      <c r="WZM26" s="1655"/>
      <c r="WZN26" s="1655"/>
      <c r="WZO26" s="1655"/>
      <c r="WZP26" s="1655"/>
      <c r="WZQ26" s="1655"/>
      <c r="WZR26" s="1655"/>
      <c r="WZS26" s="1655"/>
      <c r="WZT26" s="1655"/>
      <c r="WZU26" s="1655"/>
      <c r="WZV26" s="1655"/>
      <c r="WZW26" s="1655"/>
      <c r="WZX26" s="1655"/>
      <c r="WZY26" s="1655"/>
      <c r="WZZ26" s="1655"/>
      <c r="XAA26" s="1655"/>
      <c r="XAB26" s="1655"/>
      <c r="XAC26" s="1655"/>
      <c r="XAD26" s="1655"/>
      <c r="XAE26" s="1655"/>
      <c r="XAF26" s="1655"/>
      <c r="XAG26" s="1655"/>
      <c r="XAH26" s="1655"/>
      <c r="XAI26" s="1655"/>
      <c r="XAJ26" s="1655"/>
      <c r="XAK26" s="1655"/>
      <c r="XAL26" s="1655"/>
      <c r="XAM26" s="1655"/>
      <c r="XAN26" s="1655"/>
      <c r="XAO26" s="1655"/>
      <c r="XAP26" s="1655"/>
      <c r="XAQ26" s="1655"/>
      <c r="XAR26" s="1655"/>
      <c r="XAS26" s="1655"/>
      <c r="XAT26" s="1655"/>
      <c r="XAU26" s="1655"/>
      <c r="XAV26" s="1655"/>
      <c r="XAW26" s="1655"/>
      <c r="XAX26" s="1655"/>
      <c r="XAY26" s="1655"/>
      <c r="XAZ26" s="1655"/>
      <c r="XBA26" s="1655"/>
      <c r="XBB26" s="1655"/>
      <c r="XBC26" s="1655"/>
      <c r="XBD26" s="1655"/>
      <c r="XBE26" s="1655"/>
      <c r="XBF26" s="1655"/>
      <c r="XBG26" s="1655"/>
      <c r="XBH26" s="1655"/>
      <c r="XBI26" s="1655"/>
      <c r="XBJ26" s="1655"/>
      <c r="XBK26" s="1655"/>
      <c r="XBL26" s="1655"/>
      <c r="XBM26" s="1655"/>
      <c r="XBN26" s="1655"/>
      <c r="XBO26" s="1655"/>
      <c r="XBP26" s="1655"/>
      <c r="XBQ26" s="1655"/>
      <c r="XBR26" s="1655"/>
      <c r="XBS26" s="1655"/>
      <c r="XBT26" s="1655"/>
      <c r="XBU26" s="1655"/>
      <c r="XBV26" s="1655"/>
      <c r="XBW26" s="1655"/>
      <c r="XBX26" s="1655"/>
      <c r="XBY26" s="1655"/>
      <c r="XBZ26" s="1655"/>
      <c r="XCA26" s="1655"/>
      <c r="XCB26" s="1655"/>
      <c r="XCC26" s="1655"/>
      <c r="XCD26" s="1655"/>
      <c r="XCE26" s="1655"/>
      <c r="XCF26" s="1655"/>
      <c r="XCG26" s="1655"/>
      <c r="XCH26" s="1655"/>
      <c r="XCI26" s="1655"/>
      <c r="XCJ26" s="1655"/>
      <c r="XCK26" s="1655"/>
      <c r="XCL26" s="1655"/>
      <c r="XCM26" s="1655"/>
      <c r="XCN26" s="1655"/>
      <c r="XCO26" s="1655"/>
      <c r="XCP26" s="1655"/>
      <c r="XCQ26" s="1655"/>
      <c r="XCR26" s="1655"/>
      <c r="XCS26" s="1655"/>
      <c r="XCT26" s="1655"/>
      <c r="XCU26" s="1655"/>
      <c r="XCV26" s="1655"/>
      <c r="XCW26" s="1655"/>
      <c r="XCX26" s="1655"/>
      <c r="XCY26" s="1655"/>
      <c r="XCZ26" s="1655"/>
      <c r="XDA26" s="1655"/>
      <c r="XDB26" s="1655"/>
      <c r="XDC26" s="1655"/>
      <c r="XDD26" s="1655"/>
      <c r="XDE26" s="1655"/>
      <c r="XDF26" s="1655"/>
      <c r="XDG26" s="1655"/>
      <c r="XDH26" s="1655"/>
      <c r="XDI26" s="1655"/>
      <c r="XDJ26" s="1655"/>
      <c r="XDK26" s="1655"/>
      <c r="XDL26" s="1655"/>
      <c r="XDM26" s="1655"/>
      <c r="XDN26" s="1655"/>
      <c r="XDO26" s="1655"/>
      <c r="XDP26" s="1655"/>
      <c r="XDQ26" s="1655"/>
      <c r="XDR26" s="1655"/>
      <c r="XDS26" s="1655"/>
      <c r="XDT26" s="1655"/>
      <c r="XDU26" s="1655"/>
      <c r="XDV26" s="1655"/>
      <c r="XDW26" s="1655"/>
      <c r="XDX26" s="1655"/>
      <c r="XDY26" s="1655"/>
      <c r="XDZ26" s="1655"/>
      <c r="XEA26" s="1655"/>
      <c r="XEB26" s="1655"/>
      <c r="XEC26" s="1655"/>
      <c r="XED26" s="1655"/>
      <c r="XEE26" s="1655"/>
      <c r="XEF26" s="1655"/>
      <c r="XEG26" s="1655"/>
      <c r="XEH26" s="1655"/>
      <c r="XEI26" s="1655"/>
      <c r="XEJ26" s="1655"/>
      <c r="XEK26" s="1655"/>
      <c r="XEL26" s="1655"/>
      <c r="XEM26" s="1655"/>
      <c r="XEN26" s="1655"/>
      <c r="XEO26" s="1655"/>
      <c r="XEP26" s="1655"/>
      <c r="XEQ26" s="1655"/>
      <c r="XER26" s="1655"/>
      <c r="XES26" s="1655"/>
      <c r="XET26" s="1655"/>
      <c r="XEU26" s="1655"/>
      <c r="XEV26" s="1655"/>
      <c r="XEW26" s="1655"/>
      <c r="XEX26" s="1655"/>
      <c r="XEY26" s="1655"/>
      <c r="XEZ26" s="1655"/>
      <c r="XFA26" s="1655"/>
      <c r="XFB26" s="1655"/>
      <c r="XFC26" s="1655"/>
      <c r="XFD26" s="1655"/>
    </row>
    <row r="27" spans="1:16384" ht="12" thickBot="1" x14ac:dyDescent="0.25">
      <c r="A27" s="1282"/>
      <c r="B27" s="3"/>
      <c r="C27" s="3"/>
      <c r="D27" s="1523"/>
    </row>
    <row r="28" spans="1:16384" ht="39" thickBot="1" x14ac:dyDescent="0.25">
      <c r="A28" s="1521" t="s">
        <v>1395</v>
      </c>
      <c r="B28" s="1521" t="s">
        <v>1396</v>
      </c>
      <c r="C28" s="1836" t="str">
        <f>IF(('Squadratura 7'!A29='Squadratura 7'!B29)," ",(IF(AND('Squadratura 7'!A29=0,'Squadratura 7'!B29&gt;0),"Rispondere alla domanda 67 della SI_1A ",(IF(AND('Squadratura 7'!A29&gt;0,'Squadratura 7'!B29=0),"Inserire i giorni di formazione"," ")))))</f>
        <v xml:space="preserve"> </v>
      </c>
      <c r="D28" s="1837"/>
      <c r="E28" s="1525"/>
      <c r="F28" s="1525"/>
    </row>
    <row r="29" spans="1:16384" ht="13.5" thickBot="1" x14ac:dyDescent="0.25">
      <c r="A29" s="995">
        <f>'SI_1A(COMUNI-PROVINCE-CITTA_ME)'!$F$148+'SI_1A(UNIONE_COMUNI)'!$F$148+'SI_1A(COMUNITA_MONTANE)'!$F$148</f>
        <v>0</v>
      </c>
      <c r="B29" s="994">
        <f>'t11'!AQ25+'t11'!AR25</f>
        <v>0</v>
      </c>
      <c r="C29" s="1351"/>
      <c r="D29" s="1524"/>
      <c r="E29" s="1352">
        <f>IF('Squadratura 7'!A29='Squadratura 7'!B29,0,IF(AND('Squadratura 7'!A29&gt;0,'Squadratura 7'!B29&gt;0),0,1))</f>
        <v>0</v>
      </c>
    </row>
    <row r="30" spans="1:16384" x14ac:dyDescent="0.2">
      <c r="E30" s="1352">
        <f>SUM(E29+E24)</f>
        <v>0</v>
      </c>
    </row>
  </sheetData>
  <sheetProtection algorithmName="SHA-512" hashValue="cNEDDGWXm7GQ4bTlOz356/1UzB/WJNky3sZbcQOGFP1mrl6get29DmDrlcaiY3xdlbUpVLLgyboVSnPL9xudXg==" saltValue="Azs1iRbb928IJnZbkXW+UQ=="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rintOptions horizontalCentered="1" verticalCentered="1"/>
  <pageMargins left="0.2" right="0" top="0.17" bottom="0.16" header="0.18" footer="0.2"/>
  <pageSetup paperSize="9"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I21"/>
  <sheetViews>
    <sheetView showGridLines="0"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9" ht="29.85" customHeight="1" x14ac:dyDescent="0.2">
      <c r="A1" s="1728" t="str">
        <f>'t1'!A1</f>
        <v>REGIONI ED AUTONOMIE LOCALI - anno 2023</v>
      </c>
      <c r="B1" s="1728"/>
      <c r="C1" s="1728"/>
      <c r="D1" s="1728"/>
      <c r="E1" s="281"/>
      <c r="F1" s="284"/>
      <c r="G1" s="284"/>
      <c r="H1" s="284"/>
      <c r="I1" s="284"/>
    </row>
    <row r="2" spans="1:9" ht="16.5" thickBot="1" x14ac:dyDescent="0.3">
      <c r="A2" s="814" t="s">
        <v>650</v>
      </c>
      <c r="C2" s="1741"/>
      <c r="D2" s="1741"/>
      <c r="E2" s="1741"/>
      <c r="F2" s="285"/>
      <c r="G2" s="285"/>
      <c r="H2" s="285"/>
      <c r="I2" s="285"/>
    </row>
    <row r="3" spans="1:9" ht="30" customHeight="1" thickBot="1" x14ac:dyDescent="0.3">
      <c r="A3" s="1838" t="s">
        <v>649</v>
      </c>
      <c r="B3" s="1839"/>
      <c r="C3" s="1839"/>
      <c r="D3" s="1839"/>
      <c r="E3" s="1840"/>
    </row>
    <row r="4" spans="1:9" s="173" customFormat="1" ht="31.5" x14ac:dyDescent="0.15">
      <c r="A4" s="589" t="s">
        <v>639</v>
      </c>
      <c r="B4" s="590" t="s">
        <v>637</v>
      </c>
      <c r="C4" s="590" t="s">
        <v>228</v>
      </c>
      <c r="D4" s="591" t="s">
        <v>229</v>
      </c>
      <c r="E4" s="592" t="s">
        <v>493</v>
      </c>
    </row>
    <row r="5" spans="1:9" ht="20.25" customHeight="1" x14ac:dyDescent="0.2">
      <c r="A5" s="815" t="s">
        <v>1229</v>
      </c>
      <c r="B5" s="709">
        <f>SI_1!G56</f>
        <v>0</v>
      </c>
      <c r="C5" s="178">
        <f>'t14'!D12</f>
        <v>0</v>
      </c>
      <c r="D5" s="181" t="str">
        <f>IF(B5=0,IF(C5=0,"OK","MANCANO LE UNITA'"),IF(C5=0,"MANCANO LE SPESE","OK"))</f>
        <v>OK</v>
      </c>
      <c r="E5" s="177" t="str">
        <f>IF(AND(B5&gt;0,C5&gt;0),C5/B5," ")</f>
        <v xml:space="preserve"> </v>
      </c>
    </row>
    <row r="6" spans="1:9" ht="20.25" customHeight="1" x14ac:dyDescent="0.2">
      <c r="A6" s="815" t="s">
        <v>1228</v>
      </c>
      <c r="B6" s="709">
        <f>SI_1!G59</f>
        <v>0</v>
      </c>
      <c r="C6" s="178">
        <f>'t14'!D13</f>
        <v>0</v>
      </c>
      <c r="D6" s="181" t="str">
        <f>IF(B6=0,IF(C6=0,"OK","MANCANO LE UNITA'"),IF(C6=0,"MANCANO LE SPESE","OK"))</f>
        <v>OK</v>
      </c>
      <c r="E6" s="177" t="str">
        <f>IF(AND(B6&gt;0,C6&gt;0),C6/B6," ")</f>
        <v xml:space="preserve"> </v>
      </c>
    </row>
    <row r="7" spans="1:9" ht="20.25" customHeight="1" thickBot="1" x14ac:dyDescent="0.25">
      <c r="A7" s="816" t="s">
        <v>15</v>
      </c>
      <c r="B7" s="710">
        <f>SI_1!G62</f>
        <v>0</v>
      </c>
      <c r="C7" s="179">
        <f>'t14'!D14</f>
        <v>0</v>
      </c>
      <c r="D7" s="182" t="str">
        <f>IF(B7=0,IF(C7=0,"OK","MANCANO LE UNITA'"),IF(C7=0,"MANCANO LE SPESE","OK"))</f>
        <v>OK</v>
      </c>
      <c r="E7" s="435" t="str">
        <f>IF(AND(B7&gt;0,C7&gt;0),C7/B7," ")</f>
        <v xml:space="preserve"> </v>
      </c>
    </row>
    <row r="10" spans="1:9" ht="18.75" thickBot="1" x14ac:dyDescent="0.3">
      <c r="A10" s="813" t="s">
        <v>648</v>
      </c>
    </row>
    <row r="11" spans="1:9" ht="30" customHeight="1" thickBot="1" x14ac:dyDescent="0.3">
      <c r="A11" s="1838" t="s">
        <v>647</v>
      </c>
      <c r="B11" s="1839"/>
      <c r="C11" s="1839"/>
      <c r="D11" s="1839"/>
      <c r="E11" s="1840"/>
    </row>
    <row r="12" spans="1:9" s="173" customFormat="1" ht="32.25" thickBot="1" x14ac:dyDescent="0.2">
      <c r="A12" s="589" t="s">
        <v>638</v>
      </c>
      <c r="B12" s="590" t="s">
        <v>631</v>
      </c>
      <c r="C12" s="590" t="s">
        <v>228</v>
      </c>
      <c r="D12" s="591" t="s">
        <v>229</v>
      </c>
      <c r="E12" s="592" t="s">
        <v>493</v>
      </c>
    </row>
    <row r="13" spans="1:9" ht="20.25" customHeight="1" x14ac:dyDescent="0.2">
      <c r="A13" s="815" t="s">
        <v>188</v>
      </c>
      <c r="B13" s="708">
        <f>'t2'!C11+'t2'!D11</f>
        <v>0</v>
      </c>
      <c r="C13" s="433">
        <f>'t14'!D16</f>
        <v>0</v>
      </c>
      <c r="D13" s="434" t="str">
        <f>IF(B13=0,IF(C13=0,"OK","MANCANO LE UNITA'"),IF(C13=0,"MANCANO LE SPESE","OK"))</f>
        <v>OK</v>
      </c>
      <c r="E13" s="176" t="str">
        <f>IF(AND(B13&gt;0,C13&gt;0),C13/B13," ")</f>
        <v xml:space="preserve"> </v>
      </c>
    </row>
    <row r="14" spans="1:9" ht="20.25" customHeight="1" x14ac:dyDescent="0.2">
      <c r="A14" s="815" t="s">
        <v>189</v>
      </c>
      <c r="B14" s="709">
        <f>'t2'!E11+'t2'!F11</f>
        <v>0</v>
      </c>
      <c r="C14" s="178">
        <f>'t14'!D17</f>
        <v>0</v>
      </c>
      <c r="D14" s="181" t="str">
        <f>IF(B14=0,IF(C14=0,"OK","MANCANO LE UNITA'"),IF(C14=0,"MANCANO LE SPESE","OK"))</f>
        <v>OK</v>
      </c>
      <c r="E14" s="177" t="str">
        <f>IF(AND(B14&gt;0,C14&gt;0),C14/B14," ")</f>
        <v xml:space="preserve"> </v>
      </c>
    </row>
    <row r="15" spans="1:9" ht="20.25" customHeight="1" x14ac:dyDescent="0.2">
      <c r="A15" s="815" t="s">
        <v>57</v>
      </c>
      <c r="B15" s="709">
        <f>'t2'!G11+'t2'!H11</f>
        <v>0</v>
      </c>
      <c r="C15" s="178">
        <f>'t14'!D23</f>
        <v>0</v>
      </c>
      <c r="D15" s="181" t="str">
        <f>IF(B15=0,IF(C15=0,"OK","MANCANO LE UNITA'"),IF(C15=0,"MANCANO LE SPESE","OK"))</f>
        <v>OK</v>
      </c>
      <c r="E15" s="177" t="str">
        <f>IF(AND(B15&gt;0,C15&gt;0),C15/B15," ")</f>
        <v xml:space="preserve"> </v>
      </c>
    </row>
    <row r="16" spans="1:9" ht="20.25" customHeight="1" x14ac:dyDescent="0.2">
      <c r="A16" s="815" t="s">
        <v>190</v>
      </c>
      <c r="B16" s="709">
        <f>'t2'!I11+'t2'!J11</f>
        <v>0</v>
      </c>
      <c r="C16" s="178">
        <f>'t14'!D24</f>
        <v>0</v>
      </c>
      <c r="D16" s="181" t="str">
        <f>IF(B16=0,IF(C16=0,"OK","MANCANO LE UNITA'"),IF(C16=0,"MANCANO LE SPESE","OK"))</f>
        <v>OK</v>
      </c>
      <c r="E16" s="177" t="str">
        <f>IF(AND(B16&gt;0,C16&gt;0),C16/B16," ")</f>
        <v xml:space="preserve"> </v>
      </c>
    </row>
    <row r="17" spans="1:5" ht="14.1" customHeight="1" thickBot="1" x14ac:dyDescent="0.3">
      <c r="A17" s="807"/>
      <c r="B17" s="808"/>
      <c r="C17" s="808"/>
      <c r="D17" s="808"/>
      <c r="E17" s="809"/>
    </row>
    <row r="18" spans="1:5" s="173" customFormat="1" ht="31.5" x14ac:dyDescent="0.15">
      <c r="A18" s="447" t="s">
        <v>491</v>
      </c>
      <c r="B18" s="448" t="s">
        <v>492</v>
      </c>
      <c r="C18" s="448" t="s">
        <v>228</v>
      </c>
      <c r="D18" s="449" t="s">
        <v>495</v>
      </c>
      <c r="E18" s="610" t="s">
        <v>494</v>
      </c>
    </row>
    <row r="19" spans="1:5" ht="24" x14ac:dyDescent="0.2">
      <c r="A19" s="817" t="str">
        <f>'t14'!A10</f>
        <v>SOMME CORRISPOSTE AD AGENZIA DI SOMMINISTRAZIONE(INTERINALI)</v>
      </c>
      <c r="B19" s="91" t="str">
        <f>'t14'!B10</f>
        <v>L105</v>
      </c>
      <c r="C19" s="619">
        <f>'t14'!D10</f>
        <v>0</v>
      </c>
      <c r="D19" s="611" t="str">
        <f>(IF(AND(C19=0,C20&gt;0),"INSERIRE SOMME SPETTANTI ALL'AGENZIA (L105)","OK"))</f>
        <v>OK</v>
      </c>
      <c r="E19" s="1841" t="str">
        <f>(IF(AND(C19&gt;0,C20&gt;0),C19/C20," "))</f>
        <v xml:space="preserve"> </v>
      </c>
    </row>
    <row r="20" spans="1:5" ht="24" x14ac:dyDescent="0.2">
      <c r="A20" s="817" t="str">
        <f>'t14'!A23</f>
        <v>ONERI PER I CONTRATTI DI SOMMINISTRAZIONE(INTERINALI)</v>
      </c>
      <c r="B20" s="593" t="str">
        <f>'t14'!B23</f>
        <v>P062</v>
      </c>
      <c r="C20" s="620">
        <f>'t14'!D23</f>
        <v>0</v>
      </c>
      <c r="D20" s="612" t="str">
        <f>(IF(AND(C20=0,C19&gt;0),"INSERIRE RETRIBUZIONI PER INTERINALI (P062)","OK"))</f>
        <v>OK</v>
      </c>
      <c r="E20" s="1842"/>
    </row>
    <row r="21" spans="1:5" ht="40.5" customHeight="1" thickBot="1" x14ac:dyDescent="0.25">
      <c r="A21" s="1844" t="s">
        <v>510</v>
      </c>
      <c r="B21" s="1845"/>
      <c r="C21" s="1846"/>
      <c r="D21" s="613" t="str">
        <f>(IF(AND(C19&gt;0,C20&gt;0),IF(C19&gt;(C20/100*30),"ATTENZIONE: la voce L105 supera il 30% della voce P062. L'IN1 andrà giustificata","OK"),"OK"))</f>
        <v>OK</v>
      </c>
      <c r="E21" s="1843"/>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pageSetUpPr fitToPage="1"/>
  </sheetPr>
  <dimension ref="A1:M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8" customWidth="1"/>
    <col min="9" max="9" width="18.33203125" style="98" customWidth="1"/>
    <col min="10" max="10" width="9.33203125" style="98" customWidth="1"/>
  </cols>
  <sheetData>
    <row r="1" spans="1:13" s="3" customFormat="1" ht="43.5" customHeight="1" x14ac:dyDescent="0.2">
      <c r="A1" s="1728" t="str">
        <f>'t1'!A1</f>
        <v>REGIONI ED AUTONOMIE LOCALI - anno 2023</v>
      </c>
      <c r="B1" s="1728"/>
      <c r="C1" s="1728"/>
      <c r="D1" s="1728"/>
      <c r="E1" s="1728"/>
      <c r="F1" s="1728"/>
      <c r="G1" s="1728"/>
      <c r="H1" s="1728"/>
      <c r="I1" s="281"/>
      <c r="M1"/>
    </row>
    <row r="2" spans="1:13" s="3" customFormat="1" ht="21" customHeight="1" x14ac:dyDescent="0.2">
      <c r="D2" s="1741"/>
      <c r="E2" s="1741"/>
      <c r="F2" s="1741"/>
      <c r="G2" s="1741"/>
      <c r="H2" s="1741"/>
      <c r="I2" s="1741"/>
      <c r="J2" s="285"/>
      <c r="M2"/>
    </row>
    <row r="3" spans="1:13" s="3" customFormat="1" ht="21" customHeight="1" x14ac:dyDescent="0.25">
      <c r="A3" s="172" t="s">
        <v>256</v>
      </c>
      <c r="B3" s="2"/>
      <c r="F3" s="2"/>
    </row>
    <row r="4" spans="1:13" ht="56.25" x14ac:dyDescent="0.15">
      <c r="A4" s="158" t="s">
        <v>230</v>
      </c>
      <c r="B4" s="159" t="s">
        <v>192</v>
      </c>
      <c r="C4" s="159" t="s">
        <v>231</v>
      </c>
      <c r="D4" s="159" t="s">
        <v>235</v>
      </c>
      <c r="E4" s="159" t="s">
        <v>236</v>
      </c>
      <c r="F4" s="159" t="s">
        <v>237</v>
      </c>
      <c r="G4" s="159" t="s">
        <v>191</v>
      </c>
      <c r="H4" s="159" t="s">
        <v>238</v>
      </c>
      <c r="I4" s="159" t="s">
        <v>446</v>
      </c>
    </row>
    <row r="5" spans="1:13" s="175" customFormat="1" ht="10.5" x14ac:dyDescent="0.15">
      <c r="A5" s="157"/>
      <c r="B5" s="170"/>
      <c r="C5" s="170" t="s">
        <v>194</v>
      </c>
      <c r="D5" s="170" t="s">
        <v>195</v>
      </c>
      <c r="E5" s="170" t="s">
        <v>232</v>
      </c>
      <c r="F5" s="170" t="s">
        <v>197</v>
      </c>
      <c r="G5" s="170" t="s">
        <v>233</v>
      </c>
      <c r="H5" s="170" t="s">
        <v>234</v>
      </c>
      <c r="I5" s="170" t="s">
        <v>447</v>
      </c>
      <c r="J5" s="174"/>
    </row>
    <row r="6" spans="1:13" ht="12.75" x14ac:dyDescent="0.2">
      <c r="A6" s="120" t="str">
        <f>'t1'!A6</f>
        <v>SEGRETARIO A</v>
      </c>
      <c r="B6" s="91" t="str">
        <f>'t1'!B6</f>
        <v>0D0102</v>
      </c>
      <c r="C6" s="304">
        <f>'t12'!C6</f>
        <v>0</v>
      </c>
      <c r="D6" s="305">
        <f>'t12'!D6</f>
        <v>0</v>
      </c>
      <c r="E6" s="306" t="str">
        <f>IF(C6=0," ",D6/C6*12)</f>
        <v xml:space="preserve"> </v>
      </c>
      <c r="F6" s="1384">
        <v>41779.17</v>
      </c>
      <c r="G6" s="306" t="str">
        <f t="shared" ref="G6:G22" si="0">IF(E6=" "," ",E6-F6)</f>
        <v xml:space="preserve"> </v>
      </c>
      <c r="H6" s="307" t="str">
        <f t="shared" ref="H6:H22" si="1">IF(E6=" "," ",IF(F6=0," ",G6/F6))</f>
        <v xml:space="preserve"> </v>
      </c>
      <c r="I6" s="292" t="str">
        <f>IF(E6=" "," ",IF(F6=0," ",IF(ABS(H6)&gt;0.02,"ERRORE","OK")))</f>
        <v xml:space="preserve"> </v>
      </c>
    </row>
    <row r="7" spans="1:13" ht="12.75" x14ac:dyDescent="0.2">
      <c r="A7" s="120" t="str">
        <f>'t1'!A7</f>
        <v>SEGRETARIO B</v>
      </c>
      <c r="B7" s="91" t="str">
        <f>'t1'!B7</f>
        <v>0D0103</v>
      </c>
      <c r="C7" s="304">
        <f>'t12'!C7</f>
        <v>0</v>
      </c>
      <c r="D7" s="305">
        <f>'t12'!D7</f>
        <v>0</v>
      </c>
      <c r="E7" s="306" t="str">
        <f t="shared" ref="E7:E20" si="2">IF(C7=0," ",D7/C7*12)</f>
        <v xml:space="preserve"> </v>
      </c>
      <c r="F7" s="1384">
        <v>41779.17</v>
      </c>
      <c r="G7" s="306" t="str">
        <f t="shared" si="0"/>
        <v xml:space="preserve"> </v>
      </c>
      <c r="H7" s="307" t="str">
        <f t="shared" si="1"/>
        <v xml:space="preserve"> </v>
      </c>
      <c r="I7" s="292" t="str">
        <f t="shared" ref="I7:I22" si="3">IF(E7=" "," ",IF(F7=0," ",IF(ABS(H7)&gt;0.02,"ERRORE","OK")))</f>
        <v xml:space="preserve"> </v>
      </c>
    </row>
    <row r="8" spans="1:13" ht="12.75" x14ac:dyDescent="0.2">
      <c r="A8" s="120" t="str">
        <f>'t1'!A8</f>
        <v>SEGRETARIO C</v>
      </c>
      <c r="B8" s="91" t="str">
        <f>'t1'!B8</f>
        <v>0D0485</v>
      </c>
      <c r="C8" s="304">
        <f>'t12'!C8</f>
        <v>0</v>
      </c>
      <c r="D8" s="305">
        <f>'t12'!D8</f>
        <v>0</v>
      </c>
      <c r="E8" s="306" t="str">
        <f t="shared" si="2"/>
        <v xml:space="preserve"> </v>
      </c>
      <c r="F8" s="1384">
        <v>33423.31</v>
      </c>
      <c r="G8" s="306" t="str">
        <f t="shared" si="0"/>
        <v xml:space="preserve"> </v>
      </c>
      <c r="H8" s="307" t="str">
        <f t="shared" si="1"/>
        <v xml:space="preserve"> </v>
      </c>
      <c r="I8" s="292" t="str">
        <f t="shared" si="3"/>
        <v xml:space="preserve"> </v>
      </c>
    </row>
    <row r="9" spans="1:13" ht="12.75" x14ac:dyDescent="0.2">
      <c r="A9" s="120" t="str">
        <f>'t1'!A9</f>
        <v>DIRETTORE  GENERALE</v>
      </c>
      <c r="B9" s="91" t="str">
        <f>'t1'!B9</f>
        <v>0D0097</v>
      </c>
      <c r="C9" s="304">
        <f>'t12'!C9</f>
        <v>0</v>
      </c>
      <c r="D9" s="305">
        <f>'t12'!D9</f>
        <v>0</v>
      </c>
      <c r="E9" s="306" t="str">
        <f t="shared" si="2"/>
        <v xml:space="preserve"> </v>
      </c>
      <c r="F9" s="1384">
        <v>0</v>
      </c>
      <c r="G9" s="306" t="str">
        <f t="shared" si="0"/>
        <v xml:space="preserve"> </v>
      </c>
      <c r="H9" s="307" t="str">
        <f t="shared" si="1"/>
        <v xml:space="preserve"> </v>
      </c>
      <c r="I9" s="292" t="str">
        <f t="shared" si="3"/>
        <v xml:space="preserve"> </v>
      </c>
    </row>
    <row r="10" spans="1:13" ht="12.75" x14ac:dyDescent="0.2">
      <c r="A10" s="120" t="str">
        <f>'t1'!A10</f>
        <v>ALTE SPECIALIZZ. FUORI D.O.</v>
      </c>
      <c r="B10" s="91" t="str">
        <f>'t1'!B10</f>
        <v>0D0095</v>
      </c>
      <c r="C10" s="304">
        <f>'t12'!C10</f>
        <v>0</v>
      </c>
      <c r="D10" s="305">
        <f>'t12'!D10</f>
        <v>0</v>
      </c>
      <c r="E10" s="306" t="str">
        <f t="shared" si="2"/>
        <v xml:space="preserve"> </v>
      </c>
      <c r="F10" s="1384">
        <v>0</v>
      </c>
      <c r="G10" s="306" t="str">
        <f t="shared" si="0"/>
        <v xml:space="preserve"> </v>
      </c>
      <c r="H10" s="307" t="str">
        <f t="shared" si="1"/>
        <v xml:space="preserve"> </v>
      </c>
      <c r="I10" s="292" t="str">
        <f t="shared" si="3"/>
        <v xml:space="preserve"> </v>
      </c>
    </row>
    <row r="11" spans="1:13" ht="12.75" x14ac:dyDescent="0.2">
      <c r="A11" s="120" t="str">
        <f>'t1'!A11</f>
        <v>DIRIGENTE A TEMPO DETERMINATO FUORI D.O.</v>
      </c>
      <c r="B11" s="91" t="str">
        <f>'t1'!B11</f>
        <v>0D0098</v>
      </c>
      <c r="C11" s="304">
        <f>'t12'!C11</f>
        <v>0</v>
      </c>
      <c r="D11" s="305">
        <f>'t12'!D11</f>
        <v>0</v>
      </c>
      <c r="E11" s="306" t="str">
        <f t="shared" si="2"/>
        <v xml:space="preserve"> </v>
      </c>
      <c r="F11" s="1384">
        <v>0</v>
      </c>
      <c r="G11" s="306" t="str">
        <f t="shared" si="0"/>
        <v xml:space="preserve"> </v>
      </c>
      <c r="H11" s="307" t="str">
        <f t="shared" si="1"/>
        <v xml:space="preserve"> </v>
      </c>
      <c r="I11" s="292" t="str">
        <f t="shared" si="3"/>
        <v xml:space="preserve"> </v>
      </c>
    </row>
    <row r="12" spans="1:13" ht="12.75" x14ac:dyDescent="0.2">
      <c r="A12" s="120" t="str">
        <f>'t1'!A12</f>
        <v>SEGRETARIO GENERALE CCIAA</v>
      </c>
      <c r="B12" s="91" t="str">
        <f>'t1'!B12</f>
        <v>0D0104</v>
      </c>
      <c r="C12" s="304">
        <f>'t12'!C12</f>
        <v>0</v>
      </c>
      <c r="D12" s="305">
        <f>'t12'!D12</f>
        <v>0</v>
      </c>
      <c r="E12" s="306" t="str">
        <f t="shared" si="2"/>
        <v xml:space="preserve"> </v>
      </c>
      <c r="F12" s="1384">
        <v>0</v>
      </c>
      <c r="G12" s="306" t="str">
        <f t="shared" si="0"/>
        <v xml:space="preserve"> </v>
      </c>
      <c r="H12" s="307" t="str">
        <f t="shared" si="1"/>
        <v xml:space="preserve"> </v>
      </c>
      <c r="I12" s="292" t="str">
        <f t="shared" si="3"/>
        <v xml:space="preserve"> </v>
      </c>
    </row>
    <row r="13" spans="1:13" ht="12.75" x14ac:dyDescent="0.2">
      <c r="A13" s="120" t="str">
        <f>'t1'!A13</f>
        <v>DIRIGENTE A TEMPO INDETERMINATO</v>
      </c>
      <c r="B13" s="91" t="str">
        <f>'t1'!B13</f>
        <v>0D0164</v>
      </c>
      <c r="C13" s="304">
        <f>'t12'!C13</f>
        <v>0</v>
      </c>
      <c r="D13" s="305">
        <f>'t12'!D13</f>
        <v>0</v>
      </c>
      <c r="E13" s="306" t="str">
        <f t="shared" si="2"/>
        <v xml:space="preserve"> </v>
      </c>
      <c r="F13" s="1384">
        <v>41779.17</v>
      </c>
      <c r="G13" s="306" t="str">
        <f t="shared" si="0"/>
        <v xml:space="preserve"> </v>
      </c>
      <c r="H13" s="307" t="str">
        <f t="shared" si="1"/>
        <v xml:space="preserve"> </v>
      </c>
      <c r="I13" s="292" t="str">
        <f t="shared" si="3"/>
        <v xml:space="preserve"> </v>
      </c>
    </row>
    <row r="14" spans="1:13" ht="12.75" x14ac:dyDescent="0.2">
      <c r="A14" s="120" t="str">
        <f>'t1'!A14</f>
        <v>DIRIGENTE A TEMPO DETERMINATO IN D.O.</v>
      </c>
      <c r="B14" s="91" t="str">
        <f>'t1'!B14</f>
        <v>0D0165</v>
      </c>
      <c r="C14" s="304">
        <f>'t12'!C14</f>
        <v>0</v>
      </c>
      <c r="D14" s="305">
        <f>'t12'!D14</f>
        <v>0</v>
      </c>
      <c r="E14" s="306" t="str">
        <f t="shared" si="2"/>
        <v xml:space="preserve"> </v>
      </c>
      <c r="F14" s="1384">
        <v>41779.17</v>
      </c>
      <c r="G14" s="306" t="str">
        <f t="shared" si="0"/>
        <v xml:space="preserve"> </v>
      </c>
      <c r="H14" s="307" t="str">
        <f t="shared" si="1"/>
        <v xml:space="preserve"> </v>
      </c>
      <c r="I14" s="292" t="str">
        <f t="shared" si="3"/>
        <v xml:space="preserve"> </v>
      </c>
    </row>
    <row r="15" spans="1:13" ht="12.75" x14ac:dyDescent="0.2">
      <c r="A15" s="120" t="str">
        <f>'t1'!A15</f>
        <v xml:space="preserve">ALTE SPECIALIZZ. IN D.O. </v>
      </c>
      <c r="B15" s="91" t="str">
        <f>'t1'!B15</f>
        <v>0D0I95</v>
      </c>
      <c r="C15" s="304">
        <f>'t12'!C15</f>
        <v>0</v>
      </c>
      <c r="D15" s="305">
        <f>'t12'!D15</f>
        <v>0</v>
      </c>
      <c r="E15" s="306" t="str">
        <f t="shared" si="2"/>
        <v xml:space="preserve"> </v>
      </c>
      <c r="F15" s="1384">
        <v>0</v>
      </c>
      <c r="G15" s="306" t="str">
        <f t="shared" si="0"/>
        <v xml:space="preserve"> </v>
      </c>
      <c r="H15" s="307" t="str">
        <f t="shared" si="1"/>
        <v xml:space="preserve"> </v>
      </c>
      <c r="I15" s="292" t="str">
        <f t="shared" si="3"/>
        <v xml:space="preserve"> </v>
      </c>
    </row>
    <row r="16" spans="1:13" ht="12.75" x14ac:dyDescent="0.2">
      <c r="A16" s="120" t="str">
        <f>'t1'!A16</f>
        <v>RESPONSABILE DEI SERVIZI O DEGLI UFFICI IN D.O</v>
      </c>
      <c r="B16" s="91" t="str">
        <f>'t1'!B16</f>
        <v>0D0I96</v>
      </c>
      <c r="C16" s="304">
        <f>'t12'!C16</f>
        <v>0</v>
      </c>
      <c r="D16" s="305">
        <f>'t12'!D16</f>
        <v>0</v>
      </c>
      <c r="E16" s="306" t="str">
        <f>IF(C16=0," ",D16/C16*12)</f>
        <v xml:space="preserve"> </v>
      </c>
      <c r="F16" s="1384">
        <v>0</v>
      </c>
      <c r="G16" s="306" t="str">
        <f>IF(E16=" "," ",E16-F16)</f>
        <v xml:space="preserve"> </v>
      </c>
      <c r="H16" s="307" t="str">
        <f>IF(E16=" "," ",IF(F16=0," ",G16/F16))</f>
        <v xml:space="preserve"> </v>
      </c>
      <c r="I16" s="292" t="str">
        <f>IF(E16=" "," ",IF(F16=0," ",IF(ABS(H16)&gt;0.02,"ERRORE","OK")))</f>
        <v xml:space="preserve"> </v>
      </c>
    </row>
    <row r="17" spans="1:9" ht="12.75" x14ac:dyDescent="0.2">
      <c r="A17" s="120" t="str">
        <f>'t1'!A17</f>
        <v>FUNZIONARI ED ELEVATA QUALIFICAZIONE</v>
      </c>
      <c r="B17" s="91" t="str">
        <f>'t1'!B17</f>
        <v>0FZEQF</v>
      </c>
      <c r="C17" s="304">
        <f>'t12'!C17</f>
        <v>1200</v>
      </c>
      <c r="D17" s="305">
        <f>'t12'!D17</f>
        <v>23212</v>
      </c>
      <c r="E17" s="306">
        <f t="shared" si="2"/>
        <v>232.12</v>
      </c>
      <c r="F17" s="1384">
        <v>23212.35</v>
      </c>
      <c r="G17" s="306">
        <f t="shared" si="0"/>
        <v>-22980.23</v>
      </c>
      <c r="H17" s="307">
        <f t="shared" si="1"/>
        <v>-0.99</v>
      </c>
      <c r="I17" s="292" t="str">
        <f t="shared" si="3"/>
        <v>ERRORE</v>
      </c>
    </row>
    <row r="18" spans="1:9" ht="12.75" x14ac:dyDescent="0.2">
      <c r="A18" s="120" t="str">
        <f>'t1'!A18</f>
        <v>ISTRUTTORI</v>
      </c>
      <c r="B18" s="91" t="str">
        <f>'t1'!B18</f>
        <v>0IR000</v>
      </c>
      <c r="C18" s="304">
        <f>'t12'!C18</f>
        <v>1169</v>
      </c>
      <c r="D18" s="305">
        <f>'t12'!D18</f>
        <v>21044</v>
      </c>
      <c r="E18" s="306">
        <f t="shared" si="2"/>
        <v>216.02</v>
      </c>
      <c r="F18" s="1384">
        <v>21392.87</v>
      </c>
      <c r="G18" s="306">
        <f t="shared" si="0"/>
        <v>-21176.85</v>
      </c>
      <c r="H18" s="307">
        <f t="shared" si="1"/>
        <v>-0.9899</v>
      </c>
      <c r="I18" s="292" t="str">
        <f t="shared" si="3"/>
        <v>ERRORE</v>
      </c>
    </row>
    <row r="19" spans="1:9" ht="12.75" x14ac:dyDescent="0.2">
      <c r="A19" s="120" t="str">
        <f>'t1'!A19</f>
        <v>OPERATORI ESPERTI</v>
      </c>
      <c r="B19" s="91" t="str">
        <f>'t1'!B19</f>
        <v>0OEESP</v>
      </c>
      <c r="C19" s="304">
        <f>'t12'!C19</f>
        <v>0</v>
      </c>
      <c r="D19" s="305">
        <f>'t12'!D19</f>
        <v>0</v>
      </c>
      <c r="E19" s="306" t="str">
        <f t="shared" si="2"/>
        <v xml:space="preserve"> </v>
      </c>
      <c r="F19" s="1384">
        <v>19034.509999999998</v>
      </c>
      <c r="G19" s="306" t="str">
        <f t="shared" si="0"/>
        <v xml:space="preserve"> </v>
      </c>
      <c r="H19" s="307" t="str">
        <f t="shared" si="1"/>
        <v xml:space="preserve"> </v>
      </c>
      <c r="I19" s="292" t="str">
        <f t="shared" si="3"/>
        <v xml:space="preserve"> </v>
      </c>
    </row>
    <row r="20" spans="1:9" ht="12.75" x14ac:dyDescent="0.2">
      <c r="A20" s="120" t="str">
        <f>'t1'!A20</f>
        <v>OPERATORI</v>
      </c>
      <c r="B20" s="91" t="str">
        <f>'t1'!B20</f>
        <v>0OP000</v>
      </c>
      <c r="C20" s="304">
        <f>'t12'!C20</f>
        <v>0</v>
      </c>
      <c r="D20" s="305">
        <f>'t12'!D20</f>
        <v>0</v>
      </c>
      <c r="E20" s="306" t="str">
        <f t="shared" si="2"/>
        <v xml:space="preserve"> </v>
      </c>
      <c r="F20" s="1384">
        <v>18283.310000000001</v>
      </c>
      <c r="G20" s="306" t="str">
        <f t="shared" si="0"/>
        <v xml:space="preserve"> </v>
      </c>
      <c r="H20" s="307" t="str">
        <f t="shared" si="1"/>
        <v xml:space="preserve"> </v>
      </c>
      <c r="I20" s="292" t="str">
        <f t="shared" si="3"/>
        <v xml:space="preserve"> </v>
      </c>
    </row>
    <row r="21" spans="1:9" ht="12.75" x14ac:dyDescent="0.2">
      <c r="A21" s="120" t="str">
        <f>'t1'!A21</f>
        <v>CONTRATTISTI</v>
      </c>
      <c r="B21" s="91" t="str">
        <f>'t1'!B21</f>
        <v>000061</v>
      </c>
      <c r="C21" s="304">
        <f>'t12'!C21</f>
        <v>0</v>
      </c>
      <c r="D21" s="305">
        <f>'t12'!D21</f>
        <v>0</v>
      </c>
      <c r="E21" s="306" t="str">
        <f>IF(C21=0," ",D21/C21*12)</f>
        <v xml:space="preserve"> </v>
      </c>
      <c r="F21" s="1384">
        <v>0</v>
      </c>
      <c r="G21" s="306" t="str">
        <f>IF(E21=" "," ",E21-F21)</f>
        <v xml:space="preserve"> </v>
      </c>
      <c r="H21" s="307" t="str">
        <f>IF(E21=" "," ",IF(F21=0," ",G21/F21))</f>
        <v xml:space="preserve"> </v>
      </c>
      <c r="I21" s="292" t="str">
        <f>IF(E21=" "," ",IF(F21=0," ",IF(ABS(H21)&gt;0.02,"ERRORE","OK")))</f>
        <v xml:space="preserve"> </v>
      </c>
    </row>
    <row r="22" spans="1:9" ht="12.75" x14ac:dyDescent="0.2">
      <c r="A22" s="120" t="str">
        <f>'t1'!A22</f>
        <v>COLLABORATORE A T.D. ART. 90 TUEL</v>
      </c>
      <c r="B22" s="91" t="str">
        <f>'t1'!B22</f>
        <v>000096</v>
      </c>
      <c r="C22" s="304">
        <f>'t12'!C22</f>
        <v>0</v>
      </c>
      <c r="D22" s="305">
        <f>'t12'!D22</f>
        <v>0</v>
      </c>
      <c r="E22" s="306" t="str">
        <f>IF(C22=0," ",D22/C22*12)</f>
        <v xml:space="preserve"> </v>
      </c>
      <c r="F22" s="1384">
        <v>0</v>
      </c>
      <c r="G22" s="306" t="str">
        <f t="shared" si="0"/>
        <v xml:space="preserve"> </v>
      </c>
      <c r="H22" s="307" t="str">
        <f t="shared" si="1"/>
        <v xml:space="preserve"> </v>
      </c>
      <c r="I22" s="292" t="str">
        <f t="shared" si="3"/>
        <v xml:space="preserve"> </v>
      </c>
    </row>
  </sheetData>
  <sheetProtection algorithmName="SHA-512" hashValue="vg920oWev00iGhpEnGBMXn9C7siyxpS5be9OVAqJzv9UJRou39jmr4vOexYTDbOSR6yTEJr8xFFDRQEzsn1hug==" saltValue="+naO2Z8fMZJDf3CWgr31hw==" spinCount="100000" sheet="1" formatColumns="0" selectLockedCells="1" selectUnlockedCells="1"/>
  <mergeCells count="2">
    <mergeCell ref="A1:H1"/>
    <mergeCell ref="D2:I2"/>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pageSetUpPr fitToPage="1"/>
  </sheetPr>
  <dimension ref="A1:P29"/>
  <sheetViews>
    <sheetView showGridLines="0" zoomScale="80" zoomScaleNormal="80" workbookViewId="0">
      <pane ySplit="5" topLeftCell="A6" activePane="bottomLeft" state="frozen"/>
      <selection pane="bottomLeft" activeCell="F1" sqref="F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222" t="str">
        <f>'t1'!A1</f>
        <v>REGIONI ED AUTONOMIE LOCALI - anno 2023</v>
      </c>
      <c r="B1" s="1222"/>
      <c r="C1" s="1222"/>
      <c r="E1" s="1222"/>
      <c r="F1" s="1222"/>
    </row>
    <row r="2" spans="1:16" ht="21" customHeight="1" x14ac:dyDescent="0.25">
      <c r="A2" s="172" t="s">
        <v>1047</v>
      </c>
      <c r="B2" s="172"/>
      <c r="C2" s="172"/>
    </row>
    <row r="3" spans="1:16" ht="21" customHeight="1" thickBot="1" x14ac:dyDescent="0.3">
      <c r="A3" s="1239"/>
      <c r="B3" s="172"/>
      <c r="C3" s="172"/>
    </row>
    <row r="4" spans="1:16" ht="49.5" customHeight="1" thickBot="1" x14ac:dyDescent="0.25">
      <c r="A4" s="927" t="s">
        <v>727</v>
      </c>
      <c r="B4" s="928"/>
      <c r="C4" s="928"/>
      <c r="D4" s="911" t="s">
        <v>913</v>
      </c>
      <c r="E4" s="911" t="s">
        <v>436</v>
      </c>
      <c r="F4" s="911" t="s">
        <v>914</v>
      </c>
    </row>
    <row r="5" spans="1:16" ht="70.349999999999994" customHeight="1" thickBot="1" x14ac:dyDescent="0.25">
      <c r="A5" s="929" t="s">
        <v>1048</v>
      </c>
      <c r="B5" s="928"/>
      <c r="C5" s="928"/>
      <c r="D5" s="911" t="str">
        <f ca="1">IF(D6&lt;=10000,"OK",IF(D11&lt;100,"OK","Giustificare: la retribuzione di posizione esposta in T15 non appare coerente con quanto riportato in T13"))</f>
        <v>OK</v>
      </c>
      <c r="E5" s="911" t="str">
        <f ca="1">IF(E6&lt;=10000,"OK",IF(AND(E11&lt;50,E24&lt;50),"OK","Giustificare: la retribuzione di posizione esposta in T15 e/o nella sezione ORG della SICI non appare coerente con quanto riportato in T13"))</f>
        <v>OK</v>
      </c>
      <c r="F5" s="911" t="str">
        <f ca="1">IF(F6&lt;=10000,"OK",IF(AND(F11&lt;50,F24&lt;50),"OK","Giustificare: la retribuzione di posizione esposta in T15 e/o nella sezione ORG della SICI non appare coerente con quanto riportato in T13"))</f>
        <v>OK</v>
      </c>
    </row>
    <row r="6" spans="1:16" s="92" customFormat="1" ht="20.100000000000001" customHeight="1" x14ac:dyDescent="0.2">
      <c r="A6" s="1273" t="s">
        <v>916</v>
      </c>
      <c r="B6" s="1225" t="s">
        <v>1049</v>
      </c>
      <c r="C6" s="1225"/>
      <c r="D6" s="1226" t="str">
        <f ca="1">IF(SUMIF('t13'!$CA$1:$CA$65536,D28,INDIRECT("'t13'!$"&amp;$O6&amp;":$"&amp;$O6))&lt;=10000,"&lt;= 10.000",SUMIF('t13'!$CA$1:$CA$65536,D28,INDIRECT("'t13'!$"&amp;$O6&amp;":$"&amp;$O6)))</f>
        <v>&lt;= 10.000</v>
      </c>
      <c r="E6" s="1226" t="str">
        <f ca="1">IF(SUMIF('t13'!$CA$1:$CA$65536,E28,INDIRECT("'t13'!$"&amp;$O6&amp;":$"&amp;$O6))&lt;=10000,"&lt;= 10.000",SUMIF('t13'!$CA$1:$CA$65536,E28,INDIRECT("'t13'!$"&amp;$O6&amp;":$"&amp;$O6)))</f>
        <v>&lt;= 10.000</v>
      </c>
      <c r="F6" s="1274">
        <f ca="1">IF(SUMIF('t13'!$CA$1:$CA$65536,F28,INDIRECT("'t13'!$"&amp;$O6&amp;":$"&amp;$O6))&lt;=10000,"&lt;= 10.000",SUMIF('t13'!$CA$1:$CA$65536,F28,INDIRECT("'t13'!$"&amp;$O6&amp;":$"&amp;$O6)))</f>
        <v>11354</v>
      </c>
      <c r="N6" s="947" t="s">
        <v>282</v>
      </c>
      <c r="O6" s="1240" t="str">
        <f t="array" aca="1" ref="O6" ca="1">LEFT(RIGHT(CELL("indirizzo",INDEX('t13'!$C$5:$AI$5,MATCH(N6,'t13'!$C$5:$AI$5,0))),3),1)</f>
        <v>F</v>
      </c>
    </row>
    <row r="7" spans="1:16" s="92" customFormat="1" ht="20.100000000000001" customHeight="1" x14ac:dyDescent="0.15">
      <c r="A7" s="1275" t="s">
        <v>918</v>
      </c>
      <c r="B7" s="1225" t="s">
        <v>1050</v>
      </c>
      <c r="C7" s="1228"/>
      <c r="D7" s="1226">
        <f ca="1">IF(SUM(D6)=0,0,D6/12*13)</f>
        <v>0</v>
      </c>
      <c r="E7" s="1226">
        <f ca="1">IF(SUM(E6)=0,0,E6/12*13)</f>
        <v>0</v>
      </c>
      <c r="F7" s="1274">
        <f ca="1">IF(SUM(F6)=0,0,F6/12*13)</f>
        <v>12300</v>
      </c>
    </row>
    <row r="8" spans="1:16" s="946" customFormat="1" ht="20.100000000000001" customHeight="1" x14ac:dyDescent="0.15">
      <c r="A8" s="1276"/>
      <c r="B8" s="1241" t="s">
        <v>1051</v>
      </c>
      <c r="C8" s="1242"/>
      <c r="D8" s="1243" t="s">
        <v>439</v>
      </c>
      <c r="E8" s="1243" t="s">
        <v>439</v>
      </c>
      <c r="F8" s="1277" t="s">
        <v>821</v>
      </c>
    </row>
    <row r="9" spans="1:16" ht="20.100000000000001" customHeight="1" x14ac:dyDescent="0.2">
      <c r="A9" s="1278" t="s">
        <v>919</v>
      </c>
      <c r="B9" s="1233" t="s">
        <v>1052</v>
      </c>
      <c r="C9" s="1228"/>
      <c r="D9" s="1226">
        <f ca="1">IF(D7=0,0,SUMIF(INDIRECT(D29&amp;"!$F:$F"),D8,INDIRECT(D29&amp;"!$G:$G")))</f>
        <v>0</v>
      </c>
      <c r="E9" s="1226">
        <f ca="1">IF(E7=0,0,SUMIF(INDIRECT(E29&amp;"!$F:$F"),E8,INDIRECT(E29&amp;"!$G:$G")))</f>
        <v>0</v>
      </c>
      <c r="F9" s="1274">
        <f ca="1">IF(F7=0,0,SUMIF(INDIRECT(F29&amp;"!$F:$F"),"U00U",INDIRECT(F29&amp;"!$G:$G")))</f>
        <v>11354</v>
      </c>
    </row>
    <row r="10" spans="1:16" ht="20.100000000000001" customHeight="1" x14ac:dyDescent="0.2">
      <c r="A10" s="1278" t="s">
        <v>927</v>
      </c>
      <c r="B10" s="1233" t="s">
        <v>1053</v>
      </c>
      <c r="C10" s="1244"/>
      <c r="D10" s="1226">
        <f ca="1">IF(D7=0,0,ABS(D9-D7))</f>
        <v>0</v>
      </c>
      <c r="E10" s="1226">
        <f ca="1">IF(E7=0,0,ABS(E9-E7))</f>
        <v>0</v>
      </c>
      <c r="F10" s="1274">
        <f ca="1">IF(F7=0,0,ABS(F9-F7))</f>
        <v>946</v>
      </c>
    </row>
    <row r="11" spans="1:16" ht="20.100000000000001" customHeight="1" x14ac:dyDescent="0.2">
      <c r="A11" s="1278" t="s">
        <v>929</v>
      </c>
      <c r="B11" s="1233" t="s">
        <v>1054</v>
      </c>
      <c r="C11" s="1244"/>
      <c r="D11" s="1245">
        <f ca="1">IF(D7=0,0,ROUND(D10/D7*100,1))</f>
        <v>0</v>
      </c>
      <c r="E11" s="1245">
        <f ca="1">IF(E7=0,0,ROUND(E10/E7*100,1))</f>
        <v>0</v>
      </c>
      <c r="F11" s="1279">
        <f ca="1">IF(F7=0,0,ROUND(F10/F7*100,1))</f>
        <v>7.7</v>
      </c>
    </row>
    <row r="12" spans="1:16" ht="20.100000000000001" customHeight="1" x14ac:dyDescent="0.2">
      <c r="A12" s="1278"/>
      <c r="B12" s="1233" t="s">
        <v>1055</v>
      </c>
      <c r="C12" s="1244"/>
      <c r="D12" s="1246"/>
      <c r="E12" s="1226">
        <f>VLOOKUP(O12,'SICI(2)'!$A$1:$F$65536,6,FALSE)</f>
        <v>0</v>
      </c>
      <c r="F12" s="1280"/>
      <c r="N12" s="947"/>
      <c r="O12" s="947" t="s">
        <v>680</v>
      </c>
      <c r="P12" s="947"/>
    </row>
    <row r="13" spans="1:16" ht="20.100000000000001" customHeight="1" x14ac:dyDescent="0.2">
      <c r="A13" s="1278"/>
      <c r="B13" s="1233" t="s">
        <v>1070</v>
      </c>
      <c r="C13" s="1244"/>
      <c r="D13" s="1247"/>
      <c r="E13" s="1226">
        <f>VLOOKUP(O13,'SICI(2)'!$A$1:$F$65536,6,FALSE)</f>
        <v>0</v>
      </c>
      <c r="F13" s="1281"/>
      <c r="N13" s="947"/>
      <c r="O13" s="947" t="s">
        <v>690</v>
      </c>
      <c r="P13" s="947"/>
    </row>
    <row r="14" spans="1:16" ht="20.100000000000001" customHeight="1" x14ac:dyDescent="0.2">
      <c r="A14" s="1278"/>
      <c r="B14" s="1233" t="s">
        <v>1345</v>
      </c>
      <c r="C14" s="1244"/>
      <c r="D14" s="1247"/>
      <c r="E14" s="1226">
        <f>VLOOKUP(O14,'SICI(2)'!$A$1:$F$65536,6,FALSE)</f>
        <v>0</v>
      </c>
      <c r="F14" s="1274">
        <f>VLOOKUP(P14,'SICI(3)'!$A$1:$F$65536,6,FALSE)</f>
        <v>1</v>
      </c>
      <c r="N14" s="947"/>
      <c r="O14" s="947" t="s">
        <v>682</v>
      </c>
      <c r="P14" s="947" t="s">
        <v>1319</v>
      </c>
    </row>
    <row r="15" spans="1:16" ht="20.100000000000001" customHeight="1" x14ac:dyDescent="0.2">
      <c r="A15" s="1278"/>
      <c r="B15" s="1233" t="s">
        <v>1346</v>
      </c>
      <c r="C15" s="1244"/>
      <c r="D15" s="1247"/>
      <c r="E15" s="1226">
        <f>VLOOKUP(O15,'SICI(2)'!$A$1:$F$65536,6,FALSE)</f>
        <v>0</v>
      </c>
      <c r="F15" s="1274">
        <f>VLOOKUP(P15,'SICI(3)'!$A$1:$F$65536,6,FALSE)</f>
        <v>11354</v>
      </c>
      <c r="N15" s="947"/>
      <c r="O15" s="947" t="s">
        <v>691</v>
      </c>
      <c r="P15" s="947" t="s">
        <v>691</v>
      </c>
    </row>
    <row r="16" spans="1:16" ht="20.100000000000001" customHeight="1" x14ac:dyDescent="0.2">
      <c r="A16" s="1278"/>
      <c r="B16" s="1233" t="s">
        <v>1347</v>
      </c>
      <c r="C16" s="1244"/>
      <c r="D16" s="1247"/>
      <c r="E16" s="1226">
        <f>VLOOKUP(O16,'SICI(2)'!$A$1:$F$65536,6,FALSE)</f>
        <v>0</v>
      </c>
      <c r="F16" s="1274">
        <f>VLOOKUP(P16,'SICI(3)'!$A$1:$F$65536,6,FALSE)</f>
        <v>0</v>
      </c>
      <c r="N16" s="947"/>
      <c r="O16" s="947" t="s">
        <v>684</v>
      </c>
      <c r="P16" s="947" t="s">
        <v>1320</v>
      </c>
    </row>
    <row r="17" spans="1:16" ht="20.100000000000001" customHeight="1" x14ac:dyDescent="0.2">
      <c r="A17" s="1278"/>
      <c r="B17" s="1233" t="s">
        <v>1348</v>
      </c>
      <c r="C17" s="1244"/>
      <c r="D17" s="1247"/>
      <c r="E17" s="1226">
        <f>VLOOKUP(O17,'SICI(2)'!$A$1:$F$65536,6,FALSE)</f>
        <v>0</v>
      </c>
      <c r="F17" s="1274">
        <f>VLOOKUP(P17,'SICI(3)'!$A$1:$F$65536,6,FALSE)</f>
        <v>0</v>
      </c>
      <c r="N17" s="947"/>
      <c r="O17" s="947" t="s">
        <v>692</v>
      </c>
      <c r="P17" s="947" t="s">
        <v>692</v>
      </c>
    </row>
    <row r="18" spans="1:16" ht="20.100000000000001" customHeight="1" x14ac:dyDescent="0.2">
      <c r="A18" s="1278"/>
      <c r="B18" s="1233" t="s">
        <v>1058</v>
      </c>
      <c r="C18" s="1244"/>
      <c r="D18" s="1247"/>
      <c r="E18" s="1229">
        <f>VLOOKUP(O18,'SICI(2)'!$A$1:$F$65536,6,FALSE)</f>
        <v>0</v>
      </c>
      <c r="F18" s="1274">
        <f>VLOOKUP(P18,'SICI(3)'!$A$1:$F$65536,6,FALSE)</f>
        <v>0</v>
      </c>
      <c r="N18" s="947"/>
      <c r="O18" s="947" t="s">
        <v>686</v>
      </c>
      <c r="P18" s="947" t="s">
        <v>1321</v>
      </c>
    </row>
    <row r="19" spans="1:16" ht="20.25" customHeight="1" x14ac:dyDescent="0.2">
      <c r="A19" s="1278"/>
      <c r="B19" s="1233" t="s">
        <v>1071</v>
      </c>
      <c r="C19" s="1244"/>
      <c r="D19" s="1247"/>
      <c r="E19" s="1226">
        <f>VLOOKUP(O19,'SICI(2)'!$A$1:$F$65536,6,FALSE)</f>
        <v>0</v>
      </c>
      <c r="F19" s="1274">
        <f>VLOOKUP(P19,'SICI(3)'!$A$1:$F$65536,6,FALSE)</f>
        <v>0</v>
      </c>
      <c r="N19" s="947"/>
      <c r="O19" s="947" t="s">
        <v>693</v>
      </c>
      <c r="P19" s="947" t="s">
        <v>693</v>
      </c>
    </row>
    <row r="20" spans="1:16" ht="20.100000000000001" customHeight="1" x14ac:dyDescent="0.2">
      <c r="A20" s="1278"/>
      <c r="B20" s="1233" t="s">
        <v>1349</v>
      </c>
      <c r="C20" s="1248"/>
      <c r="D20" s="1249"/>
      <c r="E20" s="1250"/>
      <c r="F20" s="1274">
        <f>VLOOKUP(P20,'SICI(3)'!$A$1:$F$65536,6,FALSE)</f>
        <v>0</v>
      </c>
      <c r="P20" s="947" t="s">
        <v>1322</v>
      </c>
    </row>
    <row r="21" spans="1:16" ht="20.25" customHeight="1" x14ac:dyDescent="0.2">
      <c r="A21" s="1278"/>
      <c r="B21" s="1233" t="s">
        <v>1161</v>
      </c>
      <c r="C21" s="1248" t="s">
        <v>1350</v>
      </c>
      <c r="D21" s="1249"/>
      <c r="E21" s="1251"/>
      <c r="F21" s="1274">
        <f>VLOOKUP(P21,'SICI(3)'!$A$1:$F$65536,6,FALSE)</f>
        <v>0</v>
      </c>
      <c r="P21" s="947" t="s">
        <v>1324</v>
      </c>
    </row>
    <row r="22" spans="1:16" ht="20.100000000000001" customHeight="1" x14ac:dyDescent="0.2">
      <c r="A22" s="1282" t="s">
        <v>1046</v>
      </c>
      <c r="B22" s="1233" t="s">
        <v>1162</v>
      </c>
      <c r="C22" s="1244"/>
      <c r="D22" s="1247"/>
      <c r="E22" s="1226">
        <f>E12*E13+E14*E15+E16*E17+E18*E19</f>
        <v>0</v>
      </c>
      <c r="F22" s="1274">
        <f>F14*F15+F16*F17+F20*F21+F18*F19</f>
        <v>11354</v>
      </c>
    </row>
    <row r="23" spans="1:16" ht="20.100000000000001" customHeight="1" x14ac:dyDescent="0.2">
      <c r="A23" s="1278" t="s">
        <v>1056</v>
      </c>
      <c r="B23" s="1233" t="s">
        <v>1059</v>
      </c>
      <c r="C23" s="1244"/>
      <c r="D23" s="1247"/>
      <c r="E23" s="1226">
        <f ca="1">IF(E7=0,0,ABS(E22-E7))</f>
        <v>0</v>
      </c>
      <c r="F23" s="1274">
        <f ca="1">IF(F7=0,0,ABS(F22-F7))</f>
        <v>946</v>
      </c>
    </row>
    <row r="24" spans="1:16" ht="20.100000000000001" customHeight="1" thickBot="1" x14ac:dyDescent="0.25">
      <c r="A24" s="1283" t="s">
        <v>1057</v>
      </c>
      <c r="B24" s="1284" t="s">
        <v>1060</v>
      </c>
      <c r="C24" s="1285"/>
      <c r="D24" s="1286"/>
      <c r="E24" s="1287">
        <f ca="1">IF(E7=0,0,ROUND(E23/E7*100,1))</f>
        <v>0</v>
      </c>
      <c r="F24" s="1288">
        <f ca="1">IF(F7=0,0,ROUND(F23/F7*100,1))</f>
        <v>7.7</v>
      </c>
    </row>
    <row r="26" spans="1:16" x14ac:dyDescent="0.2">
      <c r="A26" s="1008" t="s">
        <v>1061</v>
      </c>
    </row>
    <row r="27" spans="1:16" x14ac:dyDescent="0.2">
      <c r="A27" s="1008" t="s">
        <v>1062</v>
      </c>
    </row>
    <row r="28" spans="1:16" x14ac:dyDescent="0.2">
      <c r="A28" s="712"/>
      <c r="B28" s="1420"/>
      <c r="C28" s="1420"/>
      <c r="D28" s="1252" t="s">
        <v>932</v>
      </c>
      <c r="E28" s="1252" t="s">
        <v>331</v>
      </c>
      <c r="F28" s="1252" t="s">
        <v>294</v>
      </c>
    </row>
    <row r="29" spans="1:16" x14ac:dyDescent="0.2">
      <c r="A29" s="712"/>
      <c r="B29" s="1420"/>
      <c r="C29" s="1420"/>
      <c r="D29" s="1424" t="str">
        <f>"'T15(1)'"</f>
        <v>'T15(1)'</v>
      </c>
      <c r="E29" s="1424" t="str">
        <f>"'T15(2)'"</f>
        <v>'T15(2)'</v>
      </c>
      <c r="F29" s="1424" t="str">
        <f>"'T15(3)'"</f>
        <v>'T15(3)'</v>
      </c>
    </row>
  </sheetData>
  <sheetProtection algorithmName="SHA-512" hashValue="lTZ2tSh8u1QiUDCPtvwZw+usUdgOZYixjkao5p2/F+g1YtumrpwDRTVH80q8+/fhXCutGsBgDFcsCq2AfdfcWw==" saltValue="GWP4dHpqqe/40eInhOlc1g==" spinCount="100000" sheet="1" formatColumns="0" selectLockedCells="1" selectUnlockedCells="1"/>
  <conditionalFormatting sqref="D11">
    <cfRule type="cellIs" dxfId="18" priority="3" stopIfTrue="1" operator="greaterThan">
      <formula>99.9</formula>
    </cfRule>
    <cfRule type="cellIs" dxfId="17" priority="15" stopIfTrue="1" operator="greaterThan">
      <formula>100</formula>
    </cfRule>
  </conditionalFormatting>
  <conditionalFormatting sqref="D11:F11">
    <cfRule type="cellIs" dxfId="16" priority="4" stopIfTrue="1" operator="greaterThan">
      <formula>99.99</formula>
    </cfRule>
    <cfRule type="cellIs" dxfId="15" priority="14" stopIfTrue="1" operator="greaterThan">
      <formula>99.9</formula>
    </cfRule>
    <cfRule type="cellIs" dxfId="14" priority="18" stopIfTrue="1" operator="greaterThan">
      <formula>100</formula>
    </cfRule>
    <cfRule type="cellIs" dxfId="13" priority="19"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11" stopIfTrue="1" operator="greaterThan">
      <formula>49.99</formula>
    </cfRule>
  </conditionalFormatting>
  <conditionalFormatting sqref="E24:F24">
    <cfRule type="cellIs" dxfId="9" priority="1" stopIfTrue="1" operator="greaterThan">
      <formula>49.9</formula>
    </cfRule>
    <cfRule type="cellIs" dxfId="8" priority="10" stopIfTrue="1" operator="greaterThan">
      <formula>49.99</formula>
    </cfRule>
    <cfRule type="cellIs" dxfId="7" priority="13" stopIfTrue="1" operator="greaterThan">
      <formula>99.9</formula>
    </cfRule>
    <cfRule type="cellIs" dxfId="6" priority="17" stopIfTrue="1" operator="greaterThan">
      <formula>100</formula>
    </cfRule>
  </conditionalFormatting>
  <conditionalFormatting sqref="F11">
    <cfRule type="cellIs" dxfId="5" priority="16" stopIfTrue="1" operator="greaterThan">
      <formula>100</formula>
    </cfRule>
  </conditionalFormatting>
  <printOptions horizontalCentered="1"/>
  <pageMargins left="0.196850393700787" right="0.196850393700787" top="0.196850393700787" bottom="0.15748031496063" header="0.15748031496063" footer="0.15748031496063"/>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fitToPage="1"/>
  </sheetPr>
  <dimension ref="A1:N31"/>
  <sheetViews>
    <sheetView showGridLines="0" zoomScale="90" zoomScaleNormal="90" workbookViewId="0">
      <pane ySplit="5" topLeftCell="A12" activePane="bottomLeft" state="frozen"/>
      <selection activeCell="A2" sqref="A2"/>
      <selection pane="bottomLeft" activeCell="K5" sqref="K5"/>
    </sheetView>
  </sheetViews>
  <sheetFormatPr defaultRowHeight="10.5" x14ac:dyDescent="0.15"/>
  <cols>
    <col min="1" max="1" width="71.33203125" style="364" customWidth="1"/>
    <col min="2" max="2" width="8" style="364" customWidth="1"/>
    <col min="3" max="3" width="14.1640625" style="364" customWidth="1"/>
    <col min="4" max="4" width="15.33203125" style="364" customWidth="1"/>
    <col min="5" max="5" width="25" style="364" bestFit="1" customWidth="1"/>
    <col min="6" max="6" width="17.33203125" style="364" customWidth="1"/>
    <col min="7" max="7" width="17.1640625" style="364" customWidth="1"/>
    <col min="8" max="14" width="9.33203125" style="364" customWidth="1"/>
  </cols>
  <sheetData>
    <row r="1" spans="1:14" s="3" customFormat="1" ht="26.25" customHeight="1" x14ac:dyDescent="0.2">
      <c r="A1" s="1728" t="str">
        <f>'t1'!A1:J1</f>
        <v>REGIONI ED AUTONOMIE LOCALI - anno 2023</v>
      </c>
      <c r="B1" s="1728"/>
      <c r="C1" s="1728"/>
      <c r="D1" s="1728"/>
      <c r="E1" s="1728"/>
      <c r="F1" s="284"/>
      <c r="G1" s="281"/>
      <c r="H1" s="284"/>
      <c r="M1" s="363"/>
    </row>
    <row r="2" spans="1:14" s="3" customFormat="1" ht="21" customHeight="1" x14ac:dyDescent="0.2">
      <c r="B2" s="1741"/>
      <c r="C2" s="1741"/>
      <c r="D2" s="1741"/>
      <c r="E2" s="1741"/>
      <c r="F2" s="1741"/>
      <c r="G2" s="1741"/>
      <c r="J2" s="285"/>
      <c r="M2" s="363"/>
    </row>
    <row r="3" spans="1:14" s="3" customFormat="1" ht="21" customHeight="1" thickBot="1" x14ac:dyDescent="0.3">
      <c r="A3" s="288" t="s">
        <v>257</v>
      </c>
      <c r="B3" s="2"/>
    </row>
    <row r="4" spans="1:14" ht="20.25" customHeight="1" thickBot="1" x14ac:dyDescent="0.3">
      <c r="A4" s="296" t="s">
        <v>258</v>
      </c>
      <c r="B4" s="1847">
        <f>'t12'!K23+'t13'!Y23</f>
        <v>87476</v>
      </c>
      <c r="C4" s="1848"/>
      <c r="D4" s="1848"/>
      <c r="E4" s="1848"/>
      <c r="F4" s="1848"/>
      <c r="G4" s="1849"/>
    </row>
    <row r="5" spans="1:14" ht="85.5" customHeight="1" thickBot="1" x14ac:dyDescent="0.2">
      <c r="A5" s="193" t="s">
        <v>106</v>
      </c>
      <c r="B5" s="194" t="s">
        <v>243</v>
      </c>
      <c r="C5" s="194" t="s">
        <v>244</v>
      </c>
      <c r="D5" s="195" t="s">
        <v>245</v>
      </c>
      <c r="E5" s="1850" t="s">
        <v>241</v>
      </c>
      <c r="F5" s="1851"/>
      <c r="G5" s="1852"/>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9" t="str">
        <f>IF($B$4=0,"TABELLE 12 -13 ASSENTI",(IF('t12'!$K$23=0,"TAB. 12 ASSENTE",(IF('t13'!Y23=0,"TAB. 13 ASSENTE"," ")))))</f>
        <v xml:space="preserve"> </v>
      </c>
      <c r="F6" s="1860"/>
      <c r="G6" s="1861"/>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53"/>
      <c r="F7" s="1854"/>
      <c r="G7" s="1855"/>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53"/>
      <c r="F8" s="1854"/>
      <c r="G8" s="1855"/>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53"/>
      <c r="F9" s="1854"/>
      <c r="G9" s="1855"/>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53"/>
      <c r="F10" s="1854"/>
      <c r="G10" s="1855"/>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6"/>
      <c r="F11" s="1857"/>
      <c r="G11" s="1858"/>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62" t="str">
        <f>(IF(AND(C12=0,C24&gt;0),"P062 VALORIZZATA; INSERIRE SOMME SPETTANTI ALL'AGENZIA (L105)",IF(AND(C12&gt;0,C24&gt;0,C12&gt;(C24/100*30)),"ATTENZIONE: la voce L105 supera il 30% della voce P062. Il salvataggio produrrà l'INCONGRUENZA 1 che dovrà essere giustificata"," ")))</f>
        <v xml:space="preserve"> </v>
      </c>
      <c r="F12" s="1863"/>
      <c r="G12" s="1864"/>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65" t="str">
        <f>IF($B$4=0,"TABELLE 12 -13 ASSENTI",(IF('t12'!$K$23=0,"TAB. 12 ASSENTE",(IF('t13'!$Y$23=0,"TAB. 13 ASSENTE"," ")))))</f>
        <v xml:space="preserve"> </v>
      </c>
      <c r="F13" s="1866" t="s">
        <v>310</v>
      </c>
      <c r="G13" s="1867"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62" t="str">
        <f>IF(SI_1!G56=0,IF('t14'!D12=0," ","MANCA IL NUMERO DEI CONTRATTI NELLA SI_1"),IF('t14'!D12=0,"VERIFICARE SE INSERIRE LE SPESE"," "))</f>
        <v xml:space="preserve"> </v>
      </c>
      <c r="F14" s="1866"/>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62" t="str">
        <f>IF(SI_1!G59=0,IF('t14'!D13=0," ","MANCA IL NUMERO DEI CONTRATTI NELLA SI_1"),IF('t14'!D13=0,"VERIFICARE SE INSERIRE LE SPESE"," "))</f>
        <v xml:space="preserve"> </v>
      </c>
      <c r="F15" s="1866"/>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62" t="str">
        <f>IF(SI_1!G62=0,IF('t14'!D14=0," ","MANCA IL NUMERO DEI CONTRATTI NELLA SI_1"),IF('t14'!D14=0,"VERIFICARE SE INSERIRE LE SPESE"," "))</f>
        <v xml:space="preserve"> </v>
      </c>
      <c r="F16" s="1866"/>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0</v>
      </c>
      <c r="D17" s="366" t="str">
        <f t="shared" si="1"/>
        <v xml:space="preserve"> </v>
      </c>
      <c r="E17" s="1859" t="str">
        <f>IF($B$4=0,"TABELLE 12 -13 ASSENTI",(IF('t12'!K23=0,"TAB. 12 ASSENTE",(IF('t13'!Y23=0,"TAB. 13 ASSENTE"," ")))))</f>
        <v xml:space="preserve"> </v>
      </c>
      <c r="F17" s="1868" t="s">
        <v>310</v>
      </c>
      <c r="G17" s="1869"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0</v>
      </c>
      <c r="D18" s="366" t="str">
        <f t="shared" si="1"/>
        <v xml:space="preserve"> </v>
      </c>
      <c r="E18" s="1870" t="s">
        <v>310</v>
      </c>
      <c r="F18" s="1871" t="s">
        <v>310</v>
      </c>
      <c r="G18" s="1872"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70" t="s">
        <v>310</v>
      </c>
      <c r="F19" s="1871" t="s">
        <v>310</v>
      </c>
      <c r="G19" s="1872"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0</v>
      </c>
      <c r="D20" s="366" t="str">
        <f t="shared" si="1"/>
        <v xml:space="preserve"> </v>
      </c>
      <c r="E20" s="1873" t="s">
        <v>310</v>
      </c>
      <c r="F20" s="1874" t="s">
        <v>310</v>
      </c>
      <c r="G20" s="1875"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18929</v>
      </c>
      <c r="D21" s="366">
        <f t="shared" si="1"/>
        <v>0.21640000000000001</v>
      </c>
      <c r="E21" s="427">
        <f>IF(AND(C31=0,B4=0)," ",IF(C31=0,"TABELLA 14 ASSENTE",IF(AND(B4=0,C18=0,C19=0,C25=0),"INSERIRE RETRIBUZIONI",IF(C21=0,"INSERIRE CONTRIBUTI",ROUND((C21/(B4+C18+C19+C25)*100),2)))))</f>
        <v>21.64</v>
      </c>
      <c r="F21" s="1863" t="str">
        <f>IF(AND(B4=0,C31=0)," ",IF(C31=0,"VALORE INCONGRUENTE",IF(C21=0," ",IF(OR(E21&lt;22.678,E21&gt;30.682),"VALORE INCONGRUENTE (Inc. 4)","OK"))))</f>
        <v>VALORE INCONGRUENTE (Inc. 4)</v>
      </c>
      <c r="G21" s="1864"/>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53" t="str">
        <f>IF($B$4=0,"TABELLE 12 -13 ASSENTI",(IF('t12'!$K$23=0,"TAB. 12 ASSENTE",(IF('t13'!$Y$23=0,"TAB. 13 ASSENTE"," ")))))</f>
        <v xml:space="preserve"> </v>
      </c>
      <c r="F22" s="1854" t="s">
        <v>310</v>
      </c>
      <c r="G22" s="1855" t="s">
        <v>310</v>
      </c>
      <c r="H22" s="363"/>
      <c r="I22" s="363"/>
      <c r="J22" s="363"/>
      <c r="K22" s="363"/>
      <c r="L22" s="363"/>
      <c r="M22" s="363"/>
      <c r="N22" s="363"/>
    </row>
    <row r="23" spans="1:14" ht="24" customHeight="1" thickBot="1" x14ac:dyDescent="0.25">
      <c r="A23" s="192" t="str">
        <f>'t14'!A22</f>
        <v>IRAP</v>
      </c>
      <c r="B23" s="293" t="str">
        <f>'t14'!B22</f>
        <v>P061</v>
      </c>
      <c r="C23" s="290">
        <f>'t14'!D22</f>
        <v>2784</v>
      </c>
      <c r="D23" s="366">
        <f>IF($B$4=0," ",IF(C23=0," ",C23/$B$4))</f>
        <v>3.1800000000000002E-2</v>
      </c>
      <c r="E23" s="427">
        <f>IF(AND(B4=0,C31=0)," ",IF(C31=0,"TABELLA 14 ASSENTE",IF(AND(B4=0,C18=0,C19=0,C25=0),"INSERIRE RETRIBUZIONI",IF(C23=0,"INSERIRE SOMME IRAP",ROUND((C23/(B4+C18+C19+C25)*100),2)))))</f>
        <v>3.18</v>
      </c>
      <c r="F23" s="1863" t="str">
        <f>IF('t14'!G22=1,IF(E23&gt;8.5,"VALORE INCONGRUENTE (Inc.4)","E' stata dichiarata IRAP Commerciale"),IF(AND(B4=0,C31=0)," ",IF(C31=0,"VALORE INCONGRUENTE",IF(C23=0," ",IF(OR(E23&lt;7.65,E23&gt;9.35),"VALORE INCONGRUENTE (Inc.4)","OK")))))</f>
        <v>VALORE INCONGRUENTE (Inc.4)</v>
      </c>
      <c r="G23" s="1864"/>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65" t="str">
        <f>(IF(AND(C24=0,C12&gt;0),"L105 VALORIZZATA; INSERIRE RETRIBUZIONI PER INTERINALI (P062)"," "))</f>
        <v xml:space="preserve"> </v>
      </c>
      <c r="F24" s="1876"/>
      <c r="G24" s="1877"/>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53" t="str">
        <f>IF($B$4=0,"TABELLE 12 -13 ASSENTI",(IF('t12'!$K$23=0,"TAB. 12 ASSENTE",(IF('t13'!$Y$23=0,"TAB. 13 ASSENTE"," ")))))</f>
        <v xml:space="preserve"> </v>
      </c>
      <c r="F25" s="1854"/>
      <c r="G25" s="1855"/>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0</v>
      </c>
      <c r="D26" s="369" t="str">
        <f t="shared" si="2"/>
        <v xml:space="preserve"> </v>
      </c>
      <c r="E26" s="1853"/>
      <c r="F26" s="1854"/>
      <c r="G26" s="1855"/>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53"/>
      <c r="F27" s="1854"/>
      <c r="G27" s="1855"/>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53"/>
      <c r="F28" s="1854"/>
      <c r="G28" s="1855"/>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53"/>
      <c r="F29" s="1854"/>
      <c r="G29" s="1855"/>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6"/>
      <c r="F30" s="1857"/>
      <c r="G30" s="1858"/>
      <c r="H30" s="363"/>
      <c r="I30" s="363"/>
      <c r="J30" s="363"/>
      <c r="K30" s="363"/>
      <c r="L30" s="363"/>
      <c r="M30" s="363"/>
      <c r="N30" s="363"/>
    </row>
    <row r="31" spans="1:14" s="362" customFormat="1" ht="18" customHeight="1" x14ac:dyDescent="0.15">
      <c r="A31" s="360" t="s">
        <v>74</v>
      </c>
      <c r="B31" s="360"/>
      <c r="C31" s="361">
        <f>SUM(C6:C30)</f>
        <v>21713</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rintOptions horizontalCentered="1" verticalCentered="1"/>
  <pageMargins left="0.196850393700787" right="0.23622047244094499" top="0.196850393700787" bottom="0.196850393700787" header="0.15748031496063" footer="0.15748031496063"/>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7">
    <pageSetUpPr fitToPage="1"/>
  </sheetPr>
  <dimension ref="A1:V252"/>
  <sheetViews>
    <sheetView zoomScale="75" zoomScaleNormal="75" workbookViewId="0">
      <selection activeCell="F6" sqref="F6"/>
    </sheetView>
  </sheetViews>
  <sheetFormatPr defaultColWidth="12.6640625" defaultRowHeight="16.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1" customWidth="1"/>
    <col min="9" max="9" width="5.1640625" style="508" hidden="1" customWidth="1"/>
    <col min="10" max="10" width="11.1640625" style="505" hidden="1" customWidth="1"/>
    <col min="11" max="14" width="12.6640625" style="505" hidden="1" customWidth="1"/>
    <col min="15" max="22" width="12.6640625" style="964"/>
    <col min="23" max="16384" width="12.6640625" style="505"/>
  </cols>
  <sheetData>
    <row r="1" spans="1:14" ht="62.25" customHeight="1" x14ac:dyDescent="0.15">
      <c r="H1" s="682" t="s">
        <v>331</v>
      </c>
      <c r="I1" s="475"/>
    </row>
    <row r="2" spans="1:14" ht="26.25" customHeight="1" thickBot="1" x14ac:dyDescent="0.2">
      <c r="A2" s="541"/>
      <c r="B2" s="542"/>
      <c r="C2" s="542"/>
      <c r="D2" s="473" t="str">
        <f>'t1'!A1</f>
        <v>REGIONI ED AUTONOMIE LOCALI - anno 2023</v>
      </c>
      <c r="E2" s="542"/>
      <c r="F2" s="542"/>
      <c r="G2" s="542"/>
      <c r="H2" s="683"/>
      <c r="I2" s="475"/>
    </row>
    <row r="3" spans="1:14" x14ac:dyDescent="0.15">
      <c r="B3" s="467"/>
      <c r="C3" s="467"/>
      <c r="D3" s="467"/>
      <c r="E3" s="467"/>
      <c r="F3" s="467"/>
      <c r="G3" s="467"/>
      <c r="H3" s="684"/>
      <c r="I3" s="475"/>
    </row>
    <row r="4" spans="1:14" x14ac:dyDescent="0.15">
      <c r="B4" s="469"/>
      <c r="C4" s="470"/>
      <c r="D4" s="469"/>
      <c r="E4" s="469"/>
      <c r="F4" s="476" t="s">
        <v>69</v>
      </c>
      <c r="G4" s="469"/>
      <c r="H4" s="684"/>
      <c r="I4" s="475"/>
    </row>
    <row r="5" spans="1:14" hidden="1" x14ac:dyDescent="0.15">
      <c r="B5" s="469"/>
      <c r="C5" s="470"/>
      <c r="D5" s="469"/>
      <c r="E5" s="469"/>
      <c r="F5" s="479"/>
      <c r="G5" s="469"/>
      <c r="H5" s="684"/>
      <c r="I5" s="475"/>
    </row>
    <row r="6" spans="1:14" ht="15" customHeight="1" x14ac:dyDescent="0.15">
      <c r="A6" s="539" t="s">
        <v>290</v>
      </c>
      <c r="B6" s="471" t="s">
        <v>338</v>
      </c>
      <c r="C6" s="543"/>
      <c r="F6" s="487"/>
      <c r="G6" s="695" t="str">
        <f>IF(F6=0,"RISPOSTA OBBLIGATORIA","")</f>
        <v>RISPOSTA OBBLIGATORIA</v>
      </c>
      <c r="H6" s="684"/>
      <c r="I6" s="311">
        <f>F6</f>
        <v>0</v>
      </c>
    </row>
    <row r="7" spans="1:14" ht="15" customHeight="1" x14ac:dyDescent="0.15">
      <c r="B7" s="469"/>
      <c r="C7" s="470"/>
      <c r="D7" s="469"/>
      <c r="E7" s="469"/>
      <c r="F7" s="469"/>
      <c r="G7" s="469"/>
      <c r="H7" s="684"/>
      <c r="I7" s="475"/>
    </row>
    <row r="8" spans="1:14" ht="15" customHeight="1" x14ac:dyDescent="0.25">
      <c r="A8" s="539" t="s">
        <v>291</v>
      </c>
      <c r="B8" s="477" t="s">
        <v>339</v>
      </c>
      <c r="C8" s="470"/>
      <c r="D8" s="469"/>
      <c r="E8" s="469"/>
      <c r="F8" s="487"/>
      <c r="G8" s="695" t="str">
        <f>IF(F8=0,"RISPOSTA OBBLIGATORIA","")</f>
        <v>RISPOSTA OBBLIGATORIA</v>
      </c>
      <c r="H8" s="684"/>
      <c r="I8" s="311">
        <f>F8</f>
        <v>0</v>
      </c>
    </row>
    <row r="9" spans="1:14" ht="15" customHeight="1" x14ac:dyDescent="0.2">
      <c r="B9" s="485"/>
      <c r="C9" s="470"/>
      <c r="D9" s="469"/>
      <c r="E9" s="469"/>
      <c r="F9" s="469"/>
      <c r="G9" s="469"/>
      <c r="H9" s="684"/>
      <c r="I9" s="475"/>
    </row>
    <row r="10" spans="1:14" ht="17.25" customHeight="1" x14ac:dyDescent="0.15">
      <c r="B10" s="469"/>
      <c r="C10" s="470"/>
      <c r="D10" s="469"/>
      <c r="E10" s="469"/>
      <c r="F10" s="476" t="s">
        <v>272</v>
      </c>
      <c r="G10" s="476" t="s">
        <v>273</v>
      </c>
      <c r="H10" s="684"/>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6"/>
      <c r="I12" s="414"/>
    </row>
    <row r="13" spans="1:14" ht="15" customHeight="1" x14ac:dyDescent="0.15">
      <c r="H13" s="684"/>
      <c r="I13" s="475"/>
    </row>
    <row r="14" spans="1:14" ht="20.25" hidden="1" customHeight="1" x14ac:dyDescent="0.15">
      <c r="B14" s="472"/>
      <c r="C14" s="469"/>
      <c r="D14" s="480"/>
      <c r="E14" s="480"/>
      <c r="H14" s="596"/>
      <c r="I14" s="475">
        <v>0</v>
      </c>
    </row>
    <row r="15" spans="1:14" ht="15" hidden="1" customHeight="1" x14ac:dyDescent="0.15">
      <c r="H15" s="684"/>
      <c r="I15" s="475"/>
    </row>
    <row r="16" spans="1:14" ht="20.25" hidden="1" customHeight="1" x14ac:dyDescent="0.25">
      <c r="B16" s="172"/>
      <c r="H16" s="596"/>
      <c r="I16" s="475"/>
      <c r="N16" s="507"/>
    </row>
    <row r="17" spans="1:14" ht="15" hidden="1" customHeight="1" x14ac:dyDescent="0.15">
      <c r="H17" s="684"/>
      <c r="I17" s="475"/>
    </row>
    <row r="18" spans="1:14" ht="43.5" customHeight="1" x14ac:dyDescent="0.85">
      <c r="A18" s="539" t="s">
        <v>292</v>
      </c>
      <c r="B18" s="1635" t="s">
        <v>745</v>
      </c>
      <c r="C18" s="1638"/>
      <c r="D18" s="1638"/>
      <c r="E18" s="1638"/>
      <c r="F18" s="885" t="s">
        <v>654</v>
      </c>
      <c r="G18" s="880" t="str">
        <f>IF(I18=0,"←","")</f>
        <v>←</v>
      </c>
      <c r="H18" s="596" t="str">
        <f>IF(I18=0,"RISPOSTA OBBLIGATORIA - Cliccare sulla cella per selezionare la risposta","")</f>
        <v>RISPOSTA OBBLIGATORIA - Cliccare sulla cella per selezionare la risposta</v>
      </c>
      <c r="I18" s="826">
        <f>IF(F18="Sì",1,IF(F18="No",2,IF(F18="Non sono stati esternalizzati servizi ","X",0)))</f>
        <v>0</v>
      </c>
    </row>
    <row r="19" spans="1:14" ht="15" customHeight="1" x14ac:dyDescent="0.15">
      <c r="B19" s="643"/>
      <c r="C19" s="643"/>
      <c r="D19" s="643"/>
      <c r="E19" s="643"/>
      <c r="H19" s="684"/>
      <c r="I19" s="475"/>
    </row>
    <row r="20" spans="1:14" ht="43.5" customHeight="1" x14ac:dyDescent="0.15">
      <c r="A20" s="539" t="s">
        <v>293</v>
      </c>
      <c r="B20" s="1639" t="s">
        <v>1079</v>
      </c>
      <c r="C20" s="1638"/>
      <c r="D20" s="1638"/>
      <c r="E20" s="1638"/>
      <c r="F20" s="451"/>
      <c r="G20" s="451"/>
      <c r="H20" s="596" t="str">
        <f>IF(I20=0,"RISPOSTA OBBLIGATORIA","")</f>
        <v>RISPOSTA OBBLIGATORIA</v>
      </c>
      <c r="I20" s="475">
        <v>0</v>
      </c>
      <c r="J20" s="505" t="str">
        <f>IF(I20=1,"VERO",IF(I20=2,"FALSO",""))</f>
        <v/>
      </c>
      <c r="N20" s="507"/>
    </row>
    <row r="21" spans="1:14" ht="15" customHeight="1" x14ac:dyDescent="0.15">
      <c r="B21" s="469"/>
      <c r="H21" s="684"/>
      <c r="I21" s="475"/>
    </row>
    <row r="22" spans="1:14" ht="29.25" customHeight="1" x14ac:dyDescent="0.25">
      <c r="A22" s="539" t="s">
        <v>296</v>
      </c>
      <c r="B22" s="1640" t="s">
        <v>763</v>
      </c>
      <c r="C22" s="1641"/>
      <c r="D22" s="1641"/>
      <c r="E22" s="1641"/>
      <c r="F22" s="451"/>
      <c r="G22" s="451"/>
      <c r="H22" s="596" t="str">
        <f>IF(I22=0,"RISPOSTA OBBLIGATORIA","")</f>
        <v>RISPOSTA OBBLIGATORIA</v>
      </c>
      <c r="I22" s="475">
        <v>0</v>
      </c>
      <c r="J22" s="505" t="str">
        <f>IF(I22=1,"VERO",IF(I22=2,"FALSO",""))</f>
        <v/>
      </c>
      <c r="N22" s="507"/>
    </row>
    <row r="23" spans="1:14" ht="15" customHeight="1" x14ac:dyDescent="0.15">
      <c r="B23" s="469"/>
      <c r="H23" s="684"/>
      <c r="I23" s="475"/>
    </row>
    <row r="24" spans="1:14" ht="15" hidden="1" customHeight="1" x14ac:dyDescent="0.15">
      <c r="D24" s="469"/>
      <c r="G24" s="1660"/>
      <c r="H24" s="1661"/>
      <c r="I24" s="475"/>
    </row>
    <row r="25" spans="1:14" ht="15" hidden="1" customHeight="1" x14ac:dyDescent="0.15">
      <c r="H25" s="684"/>
      <c r="I25" s="475"/>
    </row>
    <row r="26" spans="1:14" ht="15" hidden="1" customHeight="1" x14ac:dyDescent="0.15">
      <c r="H26" s="684"/>
      <c r="I26" s="475"/>
    </row>
    <row r="27" spans="1:14" ht="15" hidden="1" customHeight="1" x14ac:dyDescent="0.15">
      <c r="H27" s="684"/>
      <c r="I27" s="475"/>
    </row>
    <row r="28" spans="1:14" ht="15" hidden="1" customHeight="1" x14ac:dyDescent="0.15">
      <c r="H28" s="684"/>
      <c r="I28" s="475"/>
    </row>
    <row r="29" spans="1:14" ht="15" hidden="1" customHeight="1" x14ac:dyDescent="0.15">
      <c r="H29" s="684"/>
      <c r="I29" s="475"/>
    </row>
    <row r="30" spans="1:14" ht="15" hidden="1" customHeight="1" x14ac:dyDescent="0.15">
      <c r="H30" s="684"/>
      <c r="I30" s="475"/>
    </row>
    <row r="31" spans="1:14" ht="15" customHeight="1" x14ac:dyDescent="0.15">
      <c r="F31" s="476" t="s">
        <v>272</v>
      </c>
      <c r="G31" s="476" t="s">
        <v>273</v>
      </c>
      <c r="H31" s="684"/>
      <c r="I31" s="475"/>
    </row>
    <row r="32" spans="1:14" ht="30.75" customHeight="1" x14ac:dyDescent="0.25">
      <c r="A32" s="539" t="s">
        <v>299</v>
      </c>
      <c r="B32" s="1655" t="s">
        <v>2</v>
      </c>
      <c r="C32" s="1655"/>
      <c r="D32" s="1655"/>
      <c r="E32" s="1656"/>
      <c r="F32" s="451"/>
      <c r="G32" s="451"/>
      <c r="H32" s="596" t="str">
        <f>IF(I32=0,"RISPOSTA OBBLIGATORIA","")</f>
        <v>RISPOSTA OBBLIGATORIA</v>
      </c>
      <c r="I32" s="475">
        <v>0</v>
      </c>
      <c r="J32" s="505" t="str">
        <f>IF(I32=1,"VERO",IF(I32=2,"FALSO",""))</f>
        <v/>
      </c>
      <c r="N32" s="507"/>
    </row>
    <row r="33" spans="1:14" ht="15" customHeight="1" x14ac:dyDescent="0.15">
      <c r="H33" s="684"/>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4"/>
      <c r="I35" s="475"/>
    </row>
    <row r="36" spans="1:14" ht="15" hidden="1" customHeight="1" x14ac:dyDescent="0.15">
      <c r="B36" s="643"/>
      <c r="C36" s="643"/>
      <c r="D36" s="643"/>
      <c r="E36" s="643"/>
      <c r="F36" s="919"/>
      <c r="G36" s="643"/>
      <c r="H36" s="920"/>
      <c r="I36" s="475"/>
    </row>
    <row r="37" spans="1:14" ht="33" hidden="1" customHeight="1" x14ac:dyDescent="0.15">
      <c r="A37" s="539" t="s">
        <v>349</v>
      </c>
      <c r="B37" s="1619"/>
      <c r="C37" s="1638"/>
      <c r="D37" s="1638"/>
      <c r="E37" s="1657"/>
      <c r="F37" s="921"/>
      <c r="G37" s="1621"/>
      <c r="H37" s="1629"/>
      <c r="I37" s="475"/>
    </row>
    <row r="38" spans="1:14" ht="15" hidden="1" customHeight="1" x14ac:dyDescent="0.15">
      <c r="H38" s="684"/>
      <c r="I38" s="475"/>
    </row>
    <row r="39" spans="1:14" ht="15" customHeight="1" x14ac:dyDescent="0.15">
      <c r="F39" s="476" t="s">
        <v>68</v>
      </c>
      <c r="H39" s="684"/>
      <c r="I39" s="475"/>
      <c r="M39" s="562"/>
    </row>
    <row r="40" spans="1:14" ht="15" hidden="1" customHeight="1" x14ac:dyDescent="0.15">
      <c r="B40" s="471"/>
      <c r="C40" s="543"/>
      <c r="F40" s="478"/>
      <c r="H40" s="684"/>
      <c r="I40" s="475"/>
    </row>
    <row r="41" spans="1:14" ht="15" hidden="1" customHeight="1" x14ac:dyDescent="0.15">
      <c r="H41" s="684"/>
      <c r="I41" s="475"/>
    </row>
    <row r="42" spans="1:14" ht="15" hidden="1" customHeight="1" x14ac:dyDescent="0.15">
      <c r="B42" s="472"/>
      <c r="F42" s="478"/>
      <c r="H42" s="684"/>
      <c r="I42" s="475"/>
    </row>
    <row r="43" spans="1:14" ht="15" hidden="1" customHeight="1" x14ac:dyDescent="0.15">
      <c r="H43" s="684"/>
      <c r="I43" s="475"/>
    </row>
    <row r="44" spans="1:14" ht="28.5" customHeight="1" x14ac:dyDescent="0.15">
      <c r="A44" s="539" t="s">
        <v>351</v>
      </c>
      <c r="B44" s="1659" t="s">
        <v>411</v>
      </c>
      <c r="C44" s="1636"/>
      <c r="D44" s="1636"/>
      <c r="E44" s="1637"/>
      <c r="F44" s="478">
        <v>0</v>
      </c>
      <c r="G44" s="1621" t="str">
        <f>IF(F44="","RISPOSTA OBBLIGATORIA","")</f>
        <v/>
      </c>
      <c r="H44" s="1622"/>
      <c r="I44" s="311">
        <f>F44</f>
        <v>0</v>
      </c>
    </row>
    <row r="45" spans="1:14" ht="15" customHeight="1" x14ac:dyDescent="0.15">
      <c r="F45" s="474"/>
      <c r="H45" s="684"/>
      <c r="I45" s="475"/>
    </row>
    <row r="46" spans="1:14" ht="15" customHeight="1" x14ac:dyDescent="0.15">
      <c r="F46" s="476" t="s">
        <v>272</v>
      </c>
      <c r="G46" s="476" t="s">
        <v>273</v>
      </c>
      <c r="H46" s="684"/>
      <c r="I46" s="509"/>
    </row>
    <row r="47" spans="1:14" ht="31.35" customHeight="1" x14ac:dyDescent="0.15">
      <c r="A47" s="539" t="s">
        <v>360</v>
      </c>
      <c r="B47" s="1619" t="s">
        <v>736</v>
      </c>
      <c r="C47" s="1619"/>
      <c r="D47" s="1619"/>
      <c r="E47" s="1620"/>
      <c r="F47" s="587"/>
      <c r="G47" s="586"/>
      <c r="H47" s="596" t="str">
        <f>IF(I47=0,"RISPOSTA OBBLIGATORIA","")</f>
        <v>RISPOSTA OBBLIGATORIA</v>
      </c>
      <c r="I47" s="475">
        <v>0</v>
      </c>
      <c r="J47" s="505" t="str">
        <f>IF(I47=1,"VERO",IF(I47=2,"FALSO",""))</f>
        <v/>
      </c>
    </row>
    <row r="48" spans="1:14" ht="23.1" customHeight="1" x14ac:dyDescent="0.15">
      <c r="B48" s="693"/>
      <c r="C48" s="503" t="s">
        <v>737</v>
      </c>
      <c r="D48" s="693"/>
      <c r="E48" s="693"/>
      <c r="F48" s="588"/>
      <c r="G48" s="585"/>
      <c r="H48" s="689"/>
      <c r="I48" s="475"/>
    </row>
    <row r="49" spans="1:10" ht="40.35" customHeight="1" x14ac:dyDescent="0.15">
      <c r="B49" s="546">
        <v>23</v>
      </c>
      <c r="C49" s="1619" t="s">
        <v>766</v>
      </c>
      <c r="D49" s="1619"/>
      <c r="E49" s="162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3"/>
      <c r="F50" s="588"/>
      <c r="G50" s="585"/>
      <c r="H50" s="689"/>
      <c r="I50" s="475"/>
    </row>
    <row r="51" spans="1:10" ht="20.100000000000001" customHeight="1" x14ac:dyDescent="0.15">
      <c r="F51" s="476" t="s">
        <v>272</v>
      </c>
      <c r="G51" s="476" t="s">
        <v>273</v>
      </c>
      <c r="H51" s="684"/>
      <c r="I51" s="509"/>
    </row>
    <row r="52" spans="1:10" ht="29.85" customHeight="1" x14ac:dyDescent="0.15">
      <c r="A52" s="824" t="s">
        <v>738</v>
      </c>
      <c r="B52" s="1619" t="s">
        <v>767</v>
      </c>
      <c r="C52" s="1619"/>
      <c r="D52" s="1619"/>
      <c r="E52" s="1620"/>
      <c r="F52" s="587"/>
      <c r="G52" s="586"/>
      <c r="H52" s="596" t="str">
        <f>IF(I52=0,"RISPOSTA OBBLIGATORIA","")</f>
        <v>RISPOSTA OBBLIGATORIA</v>
      </c>
      <c r="I52" s="475">
        <v>0</v>
      </c>
      <c r="J52" s="505" t="str">
        <f>IF(I52=1,"VERO",IF(I52=2,"FALSO",""))</f>
        <v/>
      </c>
    </row>
    <row r="53" spans="1:10" ht="15" hidden="1" customHeight="1" x14ac:dyDescent="0.15">
      <c r="B53" s="472"/>
      <c r="C53" s="503"/>
      <c r="D53" s="503"/>
      <c r="E53" s="693"/>
      <c r="F53" s="588"/>
      <c r="G53" s="585"/>
      <c r="H53" s="689"/>
      <c r="I53" s="475"/>
    </row>
    <row r="54" spans="1:10" ht="15" hidden="1" customHeight="1" x14ac:dyDescent="0.15">
      <c r="F54" s="476" t="s">
        <v>410</v>
      </c>
      <c r="H54" s="684"/>
      <c r="I54" s="475"/>
    </row>
    <row r="55" spans="1:10" ht="30" hidden="1" customHeight="1" x14ac:dyDescent="0.15">
      <c r="A55" s="539" t="s">
        <v>16</v>
      </c>
      <c r="B55" s="1619" t="s">
        <v>17</v>
      </c>
      <c r="C55" s="1619"/>
      <c r="D55" s="1619"/>
      <c r="E55" s="1620"/>
      <c r="F55" s="478">
        <v>0</v>
      </c>
      <c r="G55" s="1621" t="str">
        <f>IF(F55="","RISPOSTA OBBLIGATORIA","")</f>
        <v/>
      </c>
      <c r="H55" s="1622"/>
      <c r="I55" s="475"/>
    </row>
    <row r="56" spans="1:10" ht="15" hidden="1" customHeight="1" x14ac:dyDescent="0.15">
      <c r="H56" s="684"/>
      <c r="I56" s="475"/>
    </row>
    <row r="57" spans="1:10" ht="15" hidden="1" customHeight="1" x14ac:dyDescent="0.15">
      <c r="F57" s="476" t="s">
        <v>410</v>
      </c>
      <c r="H57" s="684"/>
      <c r="I57" s="475"/>
    </row>
    <row r="58" spans="1:10" ht="30" hidden="1" customHeight="1" x14ac:dyDescent="0.15">
      <c r="A58" s="539" t="s">
        <v>18</v>
      </c>
      <c r="B58" s="1619" t="s">
        <v>21</v>
      </c>
      <c r="C58" s="1619"/>
      <c r="D58" s="1619"/>
      <c r="E58" s="1620"/>
      <c r="F58" s="478">
        <v>0</v>
      </c>
      <c r="G58" s="1621" t="str">
        <f>IF(F58="","RISPOSTA OBBLIGATORIA","")</f>
        <v/>
      </c>
      <c r="H58" s="1622"/>
      <c r="I58" s="475"/>
    </row>
    <row r="59" spans="1:10" ht="15" hidden="1" customHeight="1" x14ac:dyDescent="0.15">
      <c r="H59" s="684"/>
      <c r="I59" s="475"/>
    </row>
    <row r="60" spans="1:10" ht="15" hidden="1" customHeight="1" x14ac:dyDescent="0.15">
      <c r="F60" s="476" t="s">
        <v>410</v>
      </c>
      <c r="H60" s="684"/>
      <c r="I60" s="475"/>
    </row>
    <row r="61" spans="1:10" ht="30" hidden="1" customHeight="1" x14ac:dyDescent="0.15">
      <c r="A61" s="539" t="s">
        <v>20</v>
      </c>
      <c r="B61" s="1619" t="s">
        <v>19</v>
      </c>
      <c r="C61" s="1619"/>
      <c r="D61" s="1619"/>
      <c r="E61" s="1620"/>
      <c r="F61" s="478">
        <v>0</v>
      </c>
      <c r="G61" s="1621" t="str">
        <f>IF(F61="","RISPOSTA OBBLIGATORIA","")</f>
        <v/>
      </c>
      <c r="H61" s="1622"/>
      <c r="I61" s="475"/>
    </row>
    <row r="62" spans="1:10" ht="15" customHeight="1" x14ac:dyDescent="0.15">
      <c r="A62" s="584"/>
      <c r="B62" s="693"/>
      <c r="C62" s="693"/>
      <c r="D62" s="693"/>
      <c r="E62" s="693"/>
      <c r="F62" s="588"/>
      <c r="G62" s="585"/>
      <c r="H62" s="689"/>
      <c r="I62" s="475"/>
    </row>
    <row r="63" spans="1:10" ht="15" hidden="1" customHeight="1" x14ac:dyDescent="0.15">
      <c r="F63" s="476"/>
      <c r="G63" s="476"/>
      <c r="H63" s="689"/>
      <c r="I63" s="475"/>
    </row>
    <row r="64" spans="1:10" ht="30" hidden="1" customHeight="1" x14ac:dyDescent="0.15">
      <c r="A64" s="584" t="s">
        <v>488</v>
      </c>
      <c r="B64" s="1619"/>
      <c r="C64" s="1619"/>
      <c r="D64" s="1619"/>
      <c r="E64" s="1619"/>
      <c r="F64" s="587"/>
      <c r="G64" s="586"/>
      <c r="H64" s="596"/>
      <c r="I64" s="475"/>
      <c r="J64" s="505" t="str">
        <f>IF(I64=1,"VERO",IF(I64=2,"FALSO",""))</f>
        <v/>
      </c>
    </row>
    <row r="65" spans="1:9" ht="20.25" hidden="1" customHeight="1" x14ac:dyDescent="0.15">
      <c r="A65" s="584"/>
      <c r="B65" s="693"/>
      <c r="C65" s="503"/>
      <c r="D65" s="693"/>
      <c r="E65" s="693"/>
      <c r="F65" s="588"/>
      <c r="G65" s="585"/>
      <c r="H65" s="689"/>
      <c r="I65" s="475"/>
    </row>
    <row r="66" spans="1:9" ht="15" hidden="1" customHeight="1" x14ac:dyDescent="0.15">
      <c r="F66" s="476"/>
      <c r="H66" s="684"/>
      <c r="I66" s="475"/>
    </row>
    <row r="67" spans="1:9" ht="30" hidden="1" customHeight="1" x14ac:dyDescent="0.15">
      <c r="A67" s="584"/>
      <c r="C67" s="1619"/>
      <c r="D67" s="1619"/>
      <c r="E67" s="1620"/>
      <c r="F67" s="478"/>
      <c r="G67" s="1630"/>
      <c r="H67" s="1631"/>
      <c r="I67" s="475"/>
    </row>
    <row r="68" spans="1:9" ht="15" hidden="1" customHeight="1" x14ac:dyDescent="0.15">
      <c r="A68" s="584"/>
      <c r="B68" s="693"/>
      <c r="C68" s="693"/>
      <c r="D68" s="693"/>
      <c r="E68" s="693"/>
      <c r="F68" s="588"/>
      <c r="G68" s="585"/>
      <c r="H68" s="689"/>
      <c r="I68" s="475"/>
    </row>
    <row r="69" spans="1:9" ht="15" hidden="1" customHeight="1" x14ac:dyDescent="0.15">
      <c r="F69" s="476"/>
      <c r="H69" s="684"/>
      <c r="I69" s="475"/>
    </row>
    <row r="70" spans="1:9" ht="30" hidden="1" customHeight="1" x14ac:dyDescent="0.15">
      <c r="A70" s="584"/>
      <c r="C70" s="1619"/>
      <c r="D70" s="1619"/>
      <c r="E70" s="1620"/>
      <c r="F70" s="478"/>
      <c r="G70" s="1630"/>
      <c r="H70" s="1631"/>
      <c r="I70" s="475"/>
    </row>
    <row r="71" spans="1:9" ht="15" hidden="1" customHeight="1" x14ac:dyDescent="0.15">
      <c r="B71" s="469"/>
      <c r="C71" s="469"/>
      <c r="D71" s="469"/>
      <c r="E71" s="469"/>
      <c r="F71" s="469"/>
      <c r="G71" s="469"/>
      <c r="H71" s="685"/>
      <c r="I71" s="475"/>
    </row>
    <row r="72" spans="1:9" ht="15" hidden="1" customHeight="1" x14ac:dyDescent="0.15">
      <c r="B72" s="469"/>
      <c r="C72" s="469"/>
      <c r="D72" s="469"/>
      <c r="E72" s="469"/>
      <c r="F72" s="469"/>
      <c r="G72" s="469"/>
      <c r="H72" s="685"/>
      <c r="I72" s="475"/>
    </row>
    <row r="73" spans="1:9" ht="15" hidden="1" customHeight="1" x14ac:dyDescent="0.15">
      <c r="B73" s="469"/>
      <c r="C73" s="469"/>
      <c r="D73" s="469"/>
      <c r="E73" s="469"/>
      <c r="F73" s="469"/>
      <c r="G73" s="469"/>
      <c r="H73" s="685"/>
      <c r="I73" s="475"/>
    </row>
    <row r="74" spans="1:9" ht="15" hidden="1" customHeight="1" x14ac:dyDescent="0.15">
      <c r="B74" s="469"/>
      <c r="C74" s="469"/>
      <c r="D74" s="469"/>
      <c r="E74" s="469"/>
      <c r="F74" s="469"/>
      <c r="G74" s="469"/>
      <c r="H74" s="685"/>
      <c r="I74" s="475"/>
    </row>
    <row r="75" spans="1:9" ht="15" hidden="1" customHeight="1" x14ac:dyDescent="0.15">
      <c r="B75" s="469"/>
      <c r="C75" s="469"/>
      <c r="D75" s="469"/>
      <c r="E75" s="469"/>
      <c r="F75" s="469"/>
      <c r="G75" s="469"/>
      <c r="H75" s="685"/>
      <c r="I75" s="475"/>
    </row>
    <row r="76" spans="1:9" ht="15" hidden="1" customHeight="1" x14ac:dyDescent="0.15">
      <c r="B76" s="469"/>
      <c r="C76" s="469"/>
      <c r="D76" s="469"/>
      <c r="E76" s="469"/>
      <c r="F76" s="469"/>
      <c r="G76" s="469"/>
      <c r="H76" s="685"/>
      <c r="I76" s="475"/>
    </row>
    <row r="77" spans="1:9" ht="15" hidden="1" customHeight="1" x14ac:dyDescent="0.15">
      <c r="B77" s="469"/>
      <c r="C77" s="469"/>
      <c r="D77" s="469"/>
      <c r="E77" s="469"/>
      <c r="F77" s="469"/>
      <c r="G77" s="469"/>
      <c r="H77" s="685"/>
      <c r="I77" s="475"/>
    </row>
    <row r="78" spans="1:9" ht="15" hidden="1" customHeight="1" x14ac:dyDescent="0.15">
      <c r="B78" s="469"/>
      <c r="C78" s="469"/>
      <c r="D78" s="469"/>
      <c r="E78" s="469"/>
      <c r="F78" s="469"/>
      <c r="G78" s="469"/>
      <c r="H78" s="685"/>
      <c r="I78" s="475"/>
    </row>
    <row r="79" spans="1:9" ht="15" hidden="1" customHeight="1" x14ac:dyDescent="0.15">
      <c r="B79" s="469"/>
      <c r="C79" s="469"/>
      <c r="D79" s="469"/>
      <c r="E79" s="469"/>
      <c r="F79" s="469"/>
      <c r="G79" s="469"/>
      <c r="H79" s="685"/>
      <c r="I79" s="475"/>
    </row>
    <row r="80" spans="1:9" ht="15" hidden="1" customHeight="1" x14ac:dyDescent="0.15">
      <c r="B80" s="469"/>
      <c r="C80" s="469"/>
      <c r="D80" s="469"/>
      <c r="E80" s="469"/>
      <c r="F80" s="469"/>
      <c r="G80" s="469"/>
      <c r="H80" s="685"/>
      <c r="I80" s="475"/>
    </row>
    <row r="81" spans="2:9" ht="15" hidden="1" customHeight="1" x14ac:dyDescent="0.15">
      <c r="B81" s="469"/>
      <c r="C81" s="469"/>
      <c r="D81" s="469"/>
      <c r="E81" s="469"/>
      <c r="F81" s="469"/>
      <c r="G81" s="469"/>
      <c r="H81" s="685"/>
      <c r="I81" s="475"/>
    </row>
    <row r="82" spans="2:9" ht="15" hidden="1" customHeight="1" x14ac:dyDescent="0.15">
      <c r="B82" s="469"/>
      <c r="C82" s="469"/>
      <c r="D82" s="469"/>
      <c r="E82" s="469"/>
      <c r="F82" s="469"/>
      <c r="G82" s="469"/>
      <c r="H82" s="685"/>
      <c r="I82" s="475"/>
    </row>
    <row r="83" spans="2:9" ht="15" hidden="1" customHeight="1" x14ac:dyDescent="0.15">
      <c r="B83" s="469"/>
      <c r="C83" s="469"/>
      <c r="D83" s="469"/>
      <c r="E83" s="469"/>
      <c r="F83" s="469"/>
      <c r="G83" s="469"/>
      <c r="H83" s="685"/>
      <c r="I83" s="475"/>
    </row>
    <row r="84" spans="2:9" ht="15" hidden="1" customHeight="1" x14ac:dyDescent="0.15">
      <c r="B84" s="469"/>
      <c r="C84" s="469"/>
      <c r="D84" s="469"/>
      <c r="E84" s="469"/>
      <c r="F84" s="469"/>
      <c r="G84" s="469"/>
      <c r="H84" s="685"/>
      <c r="I84" s="475"/>
    </row>
    <row r="85" spans="2:9" ht="15" hidden="1" customHeight="1" x14ac:dyDescent="0.15">
      <c r="B85" s="469"/>
      <c r="C85" s="469"/>
      <c r="D85" s="469"/>
      <c r="E85" s="469"/>
      <c r="F85" s="469"/>
      <c r="G85" s="469"/>
      <c r="H85" s="685"/>
      <c r="I85" s="475"/>
    </row>
    <row r="86" spans="2:9" ht="15" hidden="1" customHeight="1" x14ac:dyDescent="0.15">
      <c r="B86" s="711"/>
      <c r="C86" s="469"/>
      <c r="D86" s="469"/>
      <c r="E86" s="469"/>
      <c r="F86" s="469"/>
      <c r="G86" s="469"/>
      <c r="H86" s="685"/>
      <c r="I86" s="475"/>
    </row>
    <row r="87" spans="2:9" ht="15" hidden="1" customHeight="1" x14ac:dyDescent="0.15">
      <c r="B87" s="469"/>
      <c r="C87" s="469"/>
      <c r="D87" s="469"/>
      <c r="E87" s="469"/>
      <c r="F87" s="469"/>
      <c r="G87" s="469"/>
      <c r="H87" s="685"/>
      <c r="I87" s="475"/>
    </row>
    <row r="88" spans="2:9" ht="15" hidden="1" customHeight="1" x14ac:dyDescent="0.15">
      <c r="B88" s="469"/>
      <c r="C88" s="469"/>
      <c r="D88" s="469"/>
      <c r="E88" s="469"/>
      <c r="F88" s="469"/>
      <c r="G88" s="469"/>
      <c r="H88" s="685"/>
      <c r="I88" s="475"/>
    </row>
    <row r="89" spans="2:9" ht="15" hidden="1" customHeight="1" x14ac:dyDescent="0.15">
      <c r="B89" s="469"/>
      <c r="C89" s="469"/>
      <c r="D89" s="469"/>
      <c r="E89" s="469"/>
      <c r="F89" s="469"/>
      <c r="G89" s="469"/>
      <c r="H89" s="685"/>
      <c r="I89" s="475"/>
    </row>
    <row r="90" spans="2:9" ht="15" hidden="1" customHeight="1" x14ac:dyDescent="0.15">
      <c r="B90" s="469"/>
      <c r="C90" s="469"/>
      <c r="D90" s="469"/>
      <c r="E90" s="469"/>
      <c r="F90" s="469"/>
      <c r="G90" s="469"/>
      <c r="H90" s="685"/>
      <c r="I90" s="475"/>
    </row>
    <row r="91" spans="2:9" ht="15" hidden="1" customHeight="1" x14ac:dyDescent="0.15">
      <c r="B91" s="469"/>
      <c r="C91" s="469"/>
      <c r="D91" s="469"/>
      <c r="E91" s="469"/>
      <c r="F91" s="469"/>
      <c r="G91" s="469"/>
      <c r="H91" s="685"/>
      <c r="I91" s="475"/>
    </row>
    <row r="92" spans="2:9" ht="15" hidden="1" customHeight="1" x14ac:dyDescent="0.15">
      <c r="B92" s="469"/>
      <c r="C92" s="469"/>
      <c r="D92" s="469"/>
      <c r="E92" s="469"/>
      <c r="F92" s="469"/>
      <c r="G92" s="711"/>
      <c r="H92" s="685"/>
      <c r="I92" s="475"/>
    </row>
    <row r="93" spans="2:9" ht="15" hidden="1" customHeight="1" x14ac:dyDescent="0.15">
      <c r="B93" s="469"/>
      <c r="C93" s="469"/>
      <c r="D93" s="469"/>
      <c r="E93" s="469"/>
      <c r="F93" s="469"/>
      <c r="G93" s="469"/>
      <c r="H93" s="685"/>
      <c r="I93" s="475"/>
    </row>
    <row r="94" spans="2:9" ht="15" hidden="1" customHeight="1" x14ac:dyDescent="0.15">
      <c r="B94" s="469"/>
      <c r="C94" s="469"/>
      <c r="D94" s="469"/>
      <c r="E94" s="469"/>
      <c r="F94" s="469"/>
      <c r="G94" s="469"/>
      <c r="H94" s="685"/>
      <c r="I94" s="475"/>
    </row>
    <row r="95" spans="2:9" ht="15" hidden="1" customHeight="1" x14ac:dyDescent="0.15">
      <c r="B95" s="469"/>
      <c r="C95" s="469"/>
      <c r="D95" s="469"/>
      <c r="E95" s="469"/>
      <c r="F95" s="469"/>
      <c r="G95" s="469"/>
      <c r="H95" s="685"/>
      <c r="I95" s="475"/>
    </row>
    <row r="96" spans="2:9" ht="15" hidden="1" customHeight="1" x14ac:dyDescent="0.15">
      <c r="B96" s="469"/>
      <c r="C96" s="469"/>
      <c r="D96" s="469"/>
      <c r="E96" s="469"/>
      <c r="F96" s="469"/>
      <c r="G96" s="469"/>
      <c r="H96" s="685"/>
      <c r="I96" s="475"/>
    </row>
    <row r="97" spans="1:22" ht="15" hidden="1" customHeight="1" x14ac:dyDescent="0.15">
      <c r="B97" s="469"/>
      <c r="C97" s="469"/>
      <c r="D97" s="469"/>
      <c r="E97" s="469"/>
      <c r="F97" s="469"/>
      <c r="G97" s="469"/>
      <c r="H97" s="685"/>
      <c r="I97" s="475"/>
    </row>
    <row r="98" spans="1:22" ht="15" hidden="1" customHeight="1" x14ac:dyDescent="0.15">
      <c r="B98" s="469"/>
      <c r="C98" s="469"/>
      <c r="D98" s="469"/>
      <c r="E98" s="469"/>
      <c r="F98" s="469"/>
      <c r="G98" s="469"/>
      <c r="H98" s="685"/>
      <c r="I98" s="475"/>
    </row>
    <row r="99" spans="1:22" ht="15" hidden="1" customHeight="1" x14ac:dyDescent="0.15">
      <c r="B99" s="469"/>
      <c r="C99" s="469"/>
      <c r="D99" s="469"/>
      <c r="E99" s="469"/>
      <c r="F99" s="469"/>
      <c r="G99" s="469"/>
      <c r="H99" s="685"/>
      <c r="I99" s="475"/>
    </row>
    <row r="100" spans="1:22" ht="15" hidden="1" customHeight="1" x14ac:dyDescent="0.15">
      <c r="B100" s="469"/>
      <c r="C100" s="469"/>
      <c r="D100" s="469"/>
      <c r="E100" s="469"/>
      <c r="F100" s="469"/>
      <c r="G100" s="469"/>
      <c r="H100" s="685"/>
      <c r="I100" s="475"/>
    </row>
    <row r="101" spans="1:22" ht="15" hidden="1" customHeight="1" x14ac:dyDescent="0.15">
      <c r="B101" s="469"/>
      <c r="C101" s="469"/>
      <c r="D101" s="469"/>
      <c r="E101" s="469"/>
      <c r="F101" s="469"/>
      <c r="G101" s="469"/>
      <c r="H101" s="685"/>
      <c r="I101" s="475"/>
    </row>
    <row r="102" spans="1:22" ht="15" hidden="1" customHeight="1" x14ac:dyDescent="0.15">
      <c r="B102" s="469"/>
      <c r="C102" s="469"/>
      <c r="D102" s="469"/>
      <c r="E102" s="469"/>
      <c r="F102" s="469"/>
      <c r="G102" s="469"/>
      <c r="H102" s="685"/>
      <c r="I102" s="475"/>
    </row>
    <row r="103" spans="1:22" ht="15" hidden="1" customHeight="1" x14ac:dyDescent="0.15">
      <c r="B103" s="469"/>
      <c r="C103" s="469"/>
      <c r="D103" s="469"/>
      <c r="E103" s="469"/>
      <c r="F103" s="469"/>
      <c r="G103" s="469"/>
      <c r="H103" s="685"/>
      <c r="I103" s="475"/>
    </row>
    <row r="104" spans="1:22" ht="15" hidden="1" customHeight="1" x14ac:dyDescent="0.15">
      <c r="B104" s="469"/>
      <c r="C104" s="469"/>
      <c r="D104" s="469"/>
      <c r="E104" s="469"/>
      <c r="F104" s="469"/>
      <c r="G104" s="469"/>
      <c r="H104" s="685"/>
      <c r="I104" s="475"/>
    </row>
    <row r="105" spans="1:22" s="311" customFormat="1" ht="15" hidden="1" customHeight="1" x14ac:dyDescent="0.15">
      <c r="A105" s="797"/>
      <c r="B105" s="798"/>
      <c r="C105" s="798"/>
      <c r="D105" s="800"/>
      <c r="E105" s="804"/>
      <c r="F105" s="801"/>
      <c r="G105" s="801"/>
      <c r="H105" s="799"/>
      <c r="I105" s="414"/>
      <c r="O105" s="964"/>
      <c r="P105" s="964"/>
      <c r="Q105" s="964"/>
      <c r="R105" s="964"/>
      <c r="S105" s="964"/>
      <c r="T105" s="964"/>
      <c r="U105" s="964"/>
      <c r="V105" s="964"/>
    </row>
    <row r="106" spans="1:22" customFormat="1" x14ac:dyDescent="0.15">
      <c r="A106" s="539"/>
      <c r="B106" s="540"/>
      <c r="C106" s="540"/>
      <c r="D106" s="540"/>
      <c r="E106" s="540"/>
      <c r="F106" s="476" t="s">
        <v>410</v>
      </c>
      <c r="G106" s="540"/>
      <c r="H106" s="684"/>
      <c r="I106" s="363"/>
      <c r="O106" s="879"/>
      <c r="P106" s="879"/>
      <c r="Q106" s="879"/>
      <c r="R106" s="879"/>
      <c r="S106" s="879"/>
      <c r="T106" s="879"/>
      <c r="U106" s="879"/>
      <c r="V106" s="879"/>
    </row>
    <row r="107" spans="1:22" customFormat="1" ht="36" customHeight="1" x14ac:dyDescent="0.15">
      <c r="A107" s="539" t="s">
        <v>623</v>
      </c>
      <c r="B107" s="1619" t="s">
        <v>742</v>
      </c>
      <c r="C107" s="1619"/>
      <c r="D107" s="1619"/>
      <c r="E107" s="1620"/>
      <c r="F107" s="478">
        <v>0</v>
      </c>
      <c r="G107" s="1621" t="str">
        <f>IF(F107="","RISPOSTA OBBLIGATORIA","")</f>
        <v/>
      </c>
      <c r="H107" s="1622"/>
      <c r="I107" s="311">
        <f>F107</f>
        <v>0</v>
      </c>
      <c r="O107" s="879"/>
      <c r="P107" s="879"/>
      <c r="Q107" s="879"/>
      <c r="R107" s="879"/>
      <c r="S107" s="879"/>
      <c r="T107" s="879"/>
      <c r="U107" s="879"/>
      <c r="V107" s="879"/>
    </row>
    <row r="108" spans="1:22" customFormat="1" x14ac:dyDescent="0.15">
      <c r="A108" s="539"/>
      <c r="B108" s="540"/>
      <c r="C108" s="540"/>
      <c r="D108" s="540"/>
      <c r="E108" s="540"/>
      <c r="F108" s="540"/>
      <c r="G108" s="540"/>
      <c r="H108" s="684"/>
      <c r="I108" s="363"/>
      <c r="O108" s="879"/>
      <c r="P108" s="879"/>
      <c r="Q108" s="879"/>
      <c r="R108" s="879"/>
      <c r="S108" s="879"/>
      <c r="T108" s="879"/>
      <c r="U108" s="879"/>
      <c r="V108" s="879"/>
    </row>
    <row r="109" spans="1:22" customFormat="1" x14ac:dyDescent="0.15">
      <c r="A109" s="539"/>
      <c r="B109" s="540"/>
      <c r="C109" s="540"/>
      <c r="D109" s="540"/>
      <c r="E109" s="540"/>
      <c r="F109" s="476" t="s">
        <v>410</v>
      </c>
      <c r="G109" s="540"/>
      <c r="H109" s="684"/>
      <c r="I109" s="363"/>
      <c r="O109" s="879"/>
      <c r="P109" s="879"/>
      <c r="Q109" s="879"/>
      <c r="R109" s="879"/>
      <c r="S109" s="879"/>
      <c r="T109" s="879"/>
      <c r="U109" s="879"/>
      <c r="V109" s="879"/>
    </row>
    <row r="110" spans="1:22" customFormat="1" ht="36" customHeight="1" x14ac:dyDescent="0.15">
      <c r="A110" s="539" t="s">
        <v>624</v>
      </c>
      <c r="B110" s="1619" t="s">
        <v>743</v>
      </c>
      <c r="C110" s="1619"/>
      <c r="D110" s="1619"/>
      <c r="E110" s="1620"/>
      <c r="F110" s="478">
        <v>0</v>
      </c>
      <c r="G110" s="1621" t="str">
        <f>IF(F110="","RISPOSTA OBBLIGATORIA","")</f>
        <v/>
      </c>
      <c r="H110" s="1622"/>
      <c r="I110" s="311">
        <f>F110</f>
        <v>0</v>
      </c>
      <c r="O110" s="879"/>
      <c r="P110" s="879"/>
      <c r="Q110" s="879"/>
      <c r="R110" s="879"/>
      <c r="S110" s="879"/>
      <c r="T110" s="879"/>
      <c r="U110" s="879"/>
      <c r="V110" s="879"/>
    </row>
    <row r="111" spans="1:22" customFormat="1" x14ac:dyDescent="0.15">
      <c r="A111" s="539"/>
      <c r="B111" s="540"/>
      <c r="C111" s="540"/>
      <c r="D111" s="540"/>
      <c r="E111" s="540"/>
      <c r="F111" s="540"/>
      <c r="G111" s="540"/>
      <c r="H111" s="684"/>
      <c r="I111" s="363"/>
      <c r="O111" s="879"/>
      <c r="P111" s="879"/>
      <c r="Q111" s="879"/>
      <c r="R111" s="879"/>
      <c r="S111" s="879"/>
      <c r="T111" s="879"/>
      <c r="U111" s="879"/>
      <c r="V111" s="879"/>
    </row>
    <row r="112" spans="1:22" customFormat="1" x14ac:dyDescent="0.15">
      <c r="A112" s="539"/>
      <c r="B112" s="540"/>
      <c r="C112" s="540"/>
      <c r="D112" s="540"/>
      <c r="E112" s="540"/>
      <c r="F112" s="476" t="s">
        <v>410</v>
      </c>
      <c r="G112" s="540"/>
      <c r="H112" s="684"/>
      <c r="I112" s="363"/>
      <c r="O112" s="879"/>
      <c r="P112" s="879"/>
      <c r="Q112" s="879"/>
      <c r="R112" s="879"/>
      <c r="S112" s="879"/>
      <c r="T112" s="879"/>
      <c r="U112" s="879"/>
      <c r="V112" s="879"/>
    </row>
    <row r="113" spans="1:22" customFormat="1" ht="36" customHeight="1" x14ac:dyDescent="0.15">
      <c r="A113" s="539" t="s">
        <v>625</v>
      </c>
      <c r="B113" s="1619" t="s">
        <v>744</v>
      </c>
      <c r="C113" s="1619"/>
      <c r="D113" s="1619"/>
      <c r="E113" s="1620"/>
      <c r="F113" s="478">
        <v>0</v>
      </c>
      <c r="G113" s="1621" t="str">
        <f>IF(F113="","RISPOSTA OBBLIGATORIA","")</f>
        <v/>
      </c>
      <c r="H113" s="1622"/>
      <c r="I113" s="311">
        <f>F113</f>
        <v>0</v>
      </c>
      <c r="O113" s="879"/>
      <c r="P113" s="879"/>
      <c r="Q113" s="879"/>
      <c r="R113" s="879"/>
      <c r="S113" s="879"/>
      <c r="T113" s="879"/>
      <c r="U113" s="879"/>
      <c r="V113" s="879"/>
    </row>
    <row r="114" spans="1:22" customFormat="1" ht="15" customHeight="1" x14ac:dyDescent="0.15">
      <c r="A114" s="539"/>
      <c r="B114" s="693"/>
      <c r="C114" s="693"/>
      <c r="D114" s="693"/>
      <c r="E114" s="693"/>
      <c r="F114" s="693"/>
      <c r="G114" s="585"/>
      <c r="H114" s="892"/>
      <c r="I114" s="363"/>
      <c r="O114" s="879"/>
      <c r="P114" s="879"/>
      <c r="Q114" s="879"/>
      <c r="R114" s="879"/>
      <c r="S114" s="879"/>
      <c r="T114" s="879"/>
      <c r="U114" s="879"/>
      <c r="V114" s="879"/>
    </row>
    <row r="115" spans="1:22" customFormat="1" ht="15" hidden="1" customHeight="1" x14ac:dyDescent="0.15">
      <c r="A115" s="539"/>
      <c r="B115" s="693"/>
      <c r="C115" s="693"/>
      <c r="D115" s="693"/>
      <c r="E115" s="693"/>
      <c r="F115" s="693"/>
      <c r="G115" s="585"/>
      <c r="H115" s="892"/>
      <c r="I115" s="363"/>
      <c r="O115" s="879"/>
      <c r="P115" s="879"/>
      <c r="Q115" s="879"/>
      <c r="R115" s="879"/>
      <c r="S115" s="879"/>
      <c r="T115" s="879"/>
      <c r="U115" s="879"/>
      <c r="V115" s="879"/>
    </row>
    <row r="116" spans="1:22" customFormat="1" ht="15" hidden="1" customHeight="1" x14ac:dyDescent="0.15">
      <c r="A116" s="539"/>
      <c r="B116" s="693"/>
      <c r="C116" s="693"/>
      <c r="D116" s="693"/>
      <c r="E116" s="693"/>
      <c r="F116" s="693"/>
      <c r="G116" s="585"/>
      <c r="H116" s="892"/>
      <c r="I116" s="363"/>
      <c r="O116" s="879"/>
      <c r="P116" s="879"/>
      <c r="Q116" s="879"/>
      <c r="R116" s="879"/>
      <c r="S116" s="879"/>
      <c r="T116" s="879"/>
      <c r="U116" s="879"/>
      <c r="V116" s="879"/>
    </row>
    <row r="117" spans="1:22" customFormat="1" ht="15" hidden="1" customHeight="1" x14ac:dyDescent="0.15">
      <c r="A117" s="539"/>
      <c r="B117" s="693"/>
      <c r="C117" s="693"/>
      <c r="D117" s="693"/>
      <c r="E117" s="693"/>
      <c r="F117" s="693"/>
      <c r="G117" s="585"/>
      <c r="H117" s="892"/>
      <c r="I117" s="363"/>
      <c r="O117" s="879"/>
      <c r="P117" s="879"/>
      <c r="Q117" s="879"/>
      <c r="R117" s="879"/>
      <c r="S117" s="879"/>
      <c r="T117" s="879"/>
      <c r="U117" s="879"/>
      <c r="V117" s="879"/>
    </row>
    <row r="118" spans="1:22" customFormat="1" ht="15" hidden="1" customHeight="1" x14ac:dyDescent="0.15">
      <c r="A118" s="539"/>
      <c r="B118" s="693"/>
      <c r="C118" s="693"/>
      <c r="D118" s="693"/>
      <c r="E118" s="693"/>
      <c r="F118" s="693"/>
      <c r="G118" s="585"/>
      <c r="H118" s="892"/>
      <c r="I118" s="363"/>
      <c r="O118" s="879"/>
      <c r="P118" s="879"/>
      <c r="Q118" s="879"/>
      <c r="R118" s="879"/>
      <c r="S118" s="879"/>
      <c r="T118" s="879"/>
      <c r="U118" s="879"/>
      <c r="V118" s="879"/>
    </row>
    <row r="119" spans="1:22" customFormat="1" ht="15" hidden="1" customHeight="1" x14ac:dyDescent="0.15">
      <c r="A119" s="539"/>
      <c r="B119" s="693"/>
      <c r="C119" s="693"/>
      <c r="D119" s="693"/>
      <c r="E119" s="693"/>
      <c r="F119" s="693"/>
      <c r="G119" s="585"/>
      <c r="H119" s="892"/>
      <c r="I119" s="363"/>
      <c r="O119" s="879"/>
      <c r="P119" s="879"/>
      <c r="Q119" s="879"/>
      <c r="R119" s="879"/>
      <c r="S119" s="879"/>
      <c r="T119" s="879"/>
      <c r="U119" s="879"/>
      <c r="V119" s="879"/>
    </row>
    <row r="120" spans="1:22" ht="15.6" hidden="1" customHeight="1" x14ac:dyDescent="0.15">
      <c r="B120" s="469"/>
      <c r="C120" s="469"/>
      <c r="D120" s="469"/>
      <c r="E120" s="469"/>
      <c r="F120" s="469"/>
      <c r="G120" s="469"/>
      <c r="H120" s="685"/>
      <c r="I120" s="475"/>
    </row>
    <row r="121" spans="1:22" ht="15" customHeight="1" x14ac:dyDescent="0.15">
      <c r="F121" s="476"/>
      <c r="H121" s="684"/>
      <c r="I121" s="509"/>
    </row>
    <row r="122" spans="1:22" ht="49.35" customHeight="1" x14ac:dyDescent="0.85">
      <c r="A122" s="546" t="s">
        <v>586</v>
      </c>
      <c r="B122" s="1611" t="s">
        <v>1106</v>
      </c>
      <c r="C122" s="1611"/>
      <c r="D122" s="1611"/>
      <c r="E122" s="1658"/>
      <c r="F122" s="825" t="s">
        <v>654</v>
      </c>
      <c r="G122" s="880" t="str">
        <f>IF(I122=0,"←","")</f>
        <v>←</v>
      </c>
      <c r="H122" s="596" t="str">
        <f>IF(I122=0,"RISPOSTA OBBLIGATORIA - Cliccare sulla cella per selezionare la risposta","")</f>
        <v>RISPOSTA OBBLIGATORIA - Cliccare sulla cella per selezionare la risposta</v>
      </c>
      <c r="I122" s="826">
        <f>IF(F122="Si",1,IF(F122="No",2,IF(F122="Non tenuto","X",0)))</f>
        <v>0</v>
      </c>
    </row>
    <row r="123" spans="1:22" ht="15" hidden="1" customHeight="1" x14ac:dyDescent="0.15">
      <c r="A123" s="546"/>
      <c r="B123" s="827"/>
      <c r="C123" s="827"/>
      <c r="D123" s="827"/>
      <c r="E123" s="827"/>
      <c r="F123" s="469"/>
      <c r="G123" s="830"/>
      <c r="H123" s="829"/>
      <c r="I123" s="901"/>
    </row>
    <row r="124" spans="1:22" ht="15" hidden="1" customHeight="1" x14ac:dyDescent="0.15">
      <c r="A124" s="546"/>
      <c r="B124" s="827"/>
      <c r="C124" s="827"/>
      <c r="D124" s="827"/>
      <c r="E124" s="827"/>
      <c r="F124" s="469"/>
      <c r="G124" s="830"/>
      <c r="H124" s="829"/>
      <c r="I124" s="901"/>
    </row>
    <row r="125" spans="1:22" ht="15" hidden="1" customHeight="1" x14ac:dyDescent="0.15">
      <c r="A125" s="546"/>
      <c r="B125" s="827"/>
      <c r="C125" s="827"/>
      <c r="D125" s="827"/>
      <c r="E125" s="827"/>
      <c r="F125" s="469"/>
      <c r="G125" s="830"/>
      <c r="H125" s="829"/>
      <c r="I125" s="901"/>
    </row>
    <row r="126" spans="1:22" ht="15" customHeight="1" x14ac:dyDescent="0.15">
      <c r="A126" s="546"/>
      <c r="B126" s="827"/>
      <c r="C126" s="827"/>
      <c r="D126" s="827"/>
      <c r="E126" s="827"/>
      <c r="F126" s="469"/>
      <c r="G126" s="830"/>
      <c r="H126" s="829"/>
      <c r="I126" s="901"/>
    </row>
    <row r="127" spans="1:22" ht="15" customHeight="1" x14ac:dyDescent="0.15">
      <c r="F127" s="476" t="s">
        <v>410</v>
      </c>
      <c r="G127" s="643"/>
      <c r="H127" s="920"/>
      <c r="I127" s="923"/>
      <c r="J127" s="879"/>
      <c r="K127" s="879"/>
      <c r="L127" s="879"/>
    </row>
    <row r="128" spans="1:22" ht="36" customHeight="1" x14ac:dyDescent="0.15">
      <c r="A128" s="546" t="s">
        <v>964</v>
      </c>
      <c r="B128" s="1627" t="s">
        <v>1073</v>
      </c>
      <c r="C128" s="1627"/>
      <c r="D128" s="1627"/>
      <c r="E128" s="1628"/>
      <c r="F128" s="478">
        <v>0</v>
      </c>
      <c r="G128" s="1621" t="str">
        <f>IF(F128="","RISPOSTA OBBLIGATORIA","")</f>
        <v/>
      </c>
      <c r="H128" s="1629"/>
      <c r="I128" s="311">
        <f>F128</f>
        <v>0</v>
      </c>
      <c r="J128" s="879"/>
      <c r="K128" s="879"/>
      <c r="L128" s="879"/>
    </row>
    <row r="129" spans="1:9" ht="15" customHeight="1" x14ac:dyDescent="0.15">
      <c r="B129" s="469"/>
      <c r="C129" s="469"/>
      <c r="D129" s="469"/>
      <c r="E129" s="469"/>
      <c r="F129" s="469"/>
      <c r="G129" s="469"/>
      <c r="H129" s="685"/>
      <c r="I129" s="475"/>
    </row>
    <row r="130" spans="1:9" ht="15" customHeight="1" x14ac:dyDescent="0.15">
      <c r="F130" s="476"/>
      <c r="H130" s="596"/>
      <c r="I130" s="509"/>
    </row>
    <row r="131" spans="1:9" ht="50.1" customHeight="1" x14ac:dyDescent="0.85">
      <c r="A131" s="546" t="s">
        <v>889</v>
      </c>
      <c r="B131" s="1611" t="s">
        <v>856</v>
      </c>
      <c r="C131" s="1611"/>
      <c r="D131" s="1611"/>
      <c r="E131" s="1612"/>
      <c r="F131" s="885" t="s">
        <v>654</v>
      </c>
      <c r="G131" s="880" t="str">
        <f>IF(I131=0,"←","")</f>
        <v>←</v>
      </c>
      <c r="H131" s="596" t="str">
        <f>IF(I131=0,"RISPOSTA OBBLIGATORIA - Cliccare sulla cella per selezionare la risposta","")</f>
        <v>RISPOSTA OBBLIGATORIA - Cliccare sulla cella per selezionare la risposta</v>
      </c>
      <c r="I131" s="826">
        <f>IF(F131="Sì, esiste un apposito Ufficio/Servizio",1,IF(F131="No",2,IF(F131="No, ma la funzione è esercitata da un altro ufficio","X",0)))</f>
        <v>0</v>
      </c>
    </row>
    <row r="132" spans="1:9" ht="15" customHeight="1" x14ac:dyDescent="0.15">
      <c r="B132" s="469"/>
      <c r="C132" s="469"/>
      <c r="D132" s="469"/>
      <c r="E132" s="469"/>
      <c r="F132" s="469"/>
      <c r="G132" s="469"/>
      <c r="H132" s="685"/>
      <c r="I132" s="475"/>
    </row>
    <row r="133" spans="1:9" ht="15" customHeight="1" x14ac:dyDescent="0.15">
      <c r="F133" s="476"/>
      <c r="H133" s="596"/>
      <c r="I133" s="509"/>
    </row>
    <row r="134" spans="1:9" ht="50.1" customHeight="1" x14ac:dyDescent="0.85">
      <c r="A134" s="546" t="s">
        <v>890</v>
      </c>
      <c r="B134" s="1611" t="s">
        <v>857</v>
      </c>
      <c r="C134" s="1611"/>
      <c r="D134" s="1611"/>
      <c r="E134" s="1612"/>
      <c r="F134" s="885" t="s">
        <v>654</v>
      </c>
      <c r="G134" s="880" t="str">
        <f>IF(I134=0,"←","")</f>
        <v>←</v>
      </c>
      <c r="H134" s="596" t="str">
        <f>IF(I134=0,"RISPOSTA OBBLIGATORIA - Cliccare sulla cella per selezionare la risposta","")</f>
        <v>RISPOSTA OBBLIGATORIA - Cliccare sulla cella per selezionare la risposta</v>
      </c>
      <c r="I134" s="826">
        <f>IF(F134="Sì, annuale per l'anno di rilevazione",1,IF(F134="No",2,IF(F134="Sì, pluriennale","X",0)))</f>
        <v>0</v>
      </c>
    </row>
    <row r="135" spans="1:9" ht="15" customHeight="1" x14ac:dyDescent="0.15">
      <c r="B135" s="469"/>
      <c r="C135" s="469"/>
      <c r="D135" s="469"/>
      <c r="E135" s="469"/>
      <c r="F135" s="469"/>
      <c r="G135" s="469"/>
      <c r="H135" s="685"/>
      <c r="I135" s="475"/>
    </row>
    <row r="136" spans="1:9" ht="18" customHeight="1" x14ac:dyDescent="0.15">
      <c r="A136" s="546" t="s">
        <v>864</v>
      </c>
      <c r="B136" s="1611" t="s">
        <v>858</v>
      </c>
      <c r="C136" s="1611"/>
      <c r="D136" s="1611"/>
      <c r="E136" s="1611"/>
      <c r="F136" s="469"/>
      <c r="G136" s="886" t="s">
        <v>859</v>
      </c>
      <c r="H136" s="685"/>
      <c r="I136" s="414"/>
    </row>
    <row r="137" spans="1:9" ht="15" customHeight="1" x14ac:dyDescent="0.15">
      <c r="B137" s="469"/>
      <c r="C137" s="1618" t="s">
        <v>860</v>
      </c>
      <c r="D137" s="1618"/>
      <c r="E137" s="1618"/>
      <c r="F137" s="476" t="s">
        <v>861</v>
      </c>
      <c r="G137" s="643"/>
      <c r="H137" s="887"/>
      <c r="I137" s="414"/>
    </row>
    <row r="138" spans="1:9" ht="15" customHeight="1" x14ac:dyDescent="0.15">
      <c r="C138" s="888" t="s">
        <v>865</v>
      </c>
      <c r="D138" s="889"/>
      <c r="E138" s="890"/>
      <c r="F138" s="478">
        <v>0</v>
      </c>
      <c r="G138" s="891" t="str">
        <f t="shared" ref="G138:G147" si="0">IF(F138="","RISPOSTA OBBLIGATORIA","")</f>
        <v/>
      </c>
      <c r="H138" s="892"/>
      <c r="I138" s="483">
        <f>F138</f>
        <v>0</v>
      </c>
    </row>
    <row r="139" spans="1:9" ht="15" customHeight="1" x14ac:dyDescent="0.15">
      <c r="C139" s="888" t="s">
        <v>1080</v>
      </c>
      <c r="D139" s="895"/>
      <c r="E139" s="896"/>
      <c r="F139" s="478">
        <v>0</v>
      </c>
      <c r="G139" s="891" t="str">
        <f t="shared" si="0"/>
        <v/>
      </c>
      <c r="H139" s="892"/>
      <c r="I139" s="483">
        <f t="shared" ref="I139:I147" si="1">F139</f>
        <v>0</v>
      </c>
    </row>
    <row r="140" spans="1:9" ht="15" hidden="1" customHeight="1" x14ac:dyDescent="0.15">
      <c r="C140" s="976">
        <v>71</v>
      </c>
      <c r="D140" s="895"/>
      <c r="E140" s="896"/>
      <c r="F140" s="478">
        <v>0</v>
      </c>
      <c r="G140" s="891" t="str">
        <f t="shared" si="0"/>
        <v/>
      </c>
      <c r="H140" s="892"/>
      <c r="I140" s="483">
        <f t="shared" si="1"/>
        <v>0</v>
      </c>
    </row>
    <row r="141" spans="1:9" ht="15" customHeight="1" x14ac:dyDescent="0.15">
      <c r="C141" s="888" t="s">
        <v>866</v>
      </c>
      <c r="D141" s="895"/>
      <c r="E141" s="896"/>
      <c r="F141" s="478">
        <v>0</v>
      </c>
      <c r="G141" s="891" t="str">
        <f t="shared" si="0"/>
        <v/>
      </c>
      <c r="H141" s="892"/>
      <c r="I141" s="483">
        <f t="shared" si="1"/>
        <v>0</v>
      </c>
    </row>
    <row r="142" spans="1:9" ht="15" customHeight="1" x14ac:dyDescent="0.15">
      <c r="C142" s="888" t="s">
        <v>867</v>
      </c>
      <c r="D142" s="895"/>
      <c r="E142" s="896"/>
      <c r="F142" s="478">
        <v>0</v>
      </c>
      <c r="G142" s="891" t="str">
        <f t="shared" si="0"/>
        <v/>
      </c>
      <c r="H142" s="892"/>
      <c r="I142" s="483">
        <f t="shared" si="1"/>
        <v>0</v>
      </c>
    </row>
    <row r="143" spans="1:9" ht="15" customHeight="1" x14ac:dyDescent="0.15">
      <c r="C143" s="888" t="s">
        <v>868</v>
      </c>
      <c r="D143" s="895"/>
      <c r="E143" s="896"/>
      <c r="F143" s="478">
        <v>0</v>
      </c>
      <c r="G143" s="891" t="str">
        <f t="shared" si="0"/>
        <v/>
      </c>
      <c r="H143" s="892"/>
      <c r="I143" s="483">
        <f t="shared" si="1"/>
        <v>0</v>
      </c>
    </row>
    <row r="144" spans="1:9" ht="15" customHeight="1" x14ac:dyDescent="0.15">
      <c r="C144" s="888" t="s">
        <v>869</v>
      </c>
      <c r="D144" s="895"/>
      <c r="E144" s="896"/>
      <c r="F144" s="478">
        <v>0</v>
      </c>
      <c r="G144" s="891" t="str">
        <f t="shared" si="0"/>
        <v/>
      </c>
      <c r="H144" s="892"/>
      <c r="I144" s="483">
        <f t="shared" si="1"/>
        <v>0</v>
      </c>
    </row>
    <row r="145" spans="1:9" ht="15" customHeight="1" x14ac:dyDescent="0.15">
      <c r="C145" s="888" t="s">
        <v>870</v>
      </c>
      <c r="D145" s="895"/>
      <c r="E145" s="896"/>
      <c r="F145" s="478">
        <v>0</v>
      </c>
      <c r="G145" s="891" t="str">
        <f t="shared" si="0"/>
        <v/>
      </c>
      <c r="H145" s="892"/>
      <c r="I145" s="483">
        <f t="shared" si="1"/>
        <v>0</v>
      </c>
    </row>
    <row r="146" spans="1:9" ht="15" customHeight="1" x14ac:dyDescent="0.15">
      <c r="C146" s="888" t="s">
        <v>871</v>
      </c>
      <c r="D146" s="895"/>
      <c r="E146" s="896"/>
      <c r="F146" s="478">
        <v>0</v>
      </c>
      <c r="G146" s="891" t="str">
        <f t="shared" si="0"/>
        <v/>
      </c>
      <c r="H146" s="892"/>
      <c r="I146" s="483">
        <f t="shared" si="1"/>
        <v>0</v>
      </c>
    </row>
    <row r="147" spans="1:9" ht="15" customHeight="1" x14ac:dyDescent="0.15">
      <c r="C147" s="888" t="s">
        <v>872</v>
      </c>
      <c r="D147" s="895"/>
      <c r="E147" s="896"/>
      <c r="F147" s="478">
        <v>0</v>
      </c>
      <c r="G147" s="891" t="str">
        <f t="shared" si="0"/>
        <v/>
      </c>
      <c r="H147" s="892"/>
      <c r="I147" s="483">
        <f t="shared" si="1"/>
        <v>0</v>
      </c>
    </row>
    <row r="148" spans="1:9" ht="15" customHeight="1" x14ac:dyDescent="0.15">
      <c r="B148" s="469"/>
      <c r="C148" s="469"/>
      <c r="D148" s="469"/>
      <c r="E148" s="469"/>
      <c r="F148" s="988">
        <f>SUM(F138:F147)</f>
        <v>0</v>
      </c>
      <c r="G148" s="893"/>
      <c r="H148" s="894"/>
      <c r="I148" s="509"/>
    </row>
    <row r="149" spans="1:9" ht="36" customHeight="1" x14ac:dyDescent="0.15">
      <c r="A149" s="546" t="s">
        <v>873</v>
      </c>
      <c r="B149" s="1611" t="s">
        <v>1104</v>
      </c>
      <c r="C149" s="1611"/>
      <c r="D149" s="1611"/>
      <c r="E149" s="1611"/>
      <c r="F149" s="469"/>
      <c r="G149" s="886" t="s">
        <v>862</v>
      </c>
      <c r="H149" s="685"/>
      <c r="I149" s="414"/>
    </row>
    <row r="150" spans="1:9" ht="15" customHeight="1" x14ac:dyDescent="0.15">
      <c r="B150" s="469"/>
      <c r="C150" s="1618" t="s">
        <v>860</v>
      </c>
      <c r="D150" s="1618"/>
      <c r="E150" s="1618"/>
      <c r="F150" s="476" t="s">
        <v>909</v>
      </c>
      <c r="G150" s="643"/>
      <c r="H150" s="887"/>
      <c r="I150" s="414"/>
    </row>
    <row r="151" spans="1:9" ht="15" customHeight="1" x14ac:dyDescent="0.15">
      <c r="C151" s="888" t="s">
        <v>874</v>
      </c>
      <c r="D151" s="889"/>
      <c r="E151" s="890"/>
      <c r="F151" s="478">
        <v>0</v>
      </c>
      <c r="G151" s="891" t="str">
        <f t="shared" ref="G151:G159" si="2">IF(F151="","RISPOSTA OBBLIGATORIA","")</f>
        <v/>
      </c>
      <c r="H151" s="892"/>
      <c r="I151" s="483">
        <f>F151</f>
        <v>0</v>
      </c>
    </row>
    <row r="152" spans="1:9" ht="15" customHeight="1" x14ac:dyDescent="0.15">
      <c r="C152" s="888" t="s">
        <v>875</v>
      </c>
      <c r="D152" s="895"/>
      <c r="E152" s="896"/>
      <c r="F152" s="478">
        <v>0</v>
      </c>
      <c r="G152" s="891" t="str">
        <f t="shared" si="2"/>
        <v/>
      </c>
      <c r="H152" s="892"/>
      <c r="I152" s="483">
        <f t="shared" ref="I152:I159" si="3">F152</f>
        <v>0</v>
      </c>
    </row>
    <row r="153" spans="1:9" ht="15" customHeight="1" x14ac:dyDescent="0.15">
      <c r="C153" s="888" t="s">
        <v>876</v>
      </c>
      <c r="D153" s="895"/>
      <c r="E153" s="896"/>
      <c r="F153" s="478">
        <v>0</v>
      </c>
      <c r="G153" s="891" t="str">
        <f t="shared" si="2"/>
        <v/>
      </c>
      <c r="H153" s="892"/>
      <c r="I153" s="483">
        <f t="shared" si="3"/>
        <v>0</v>
      </c>
    </row>
    <row r="154" spans="1:9" ht="15" customHeight="1" x14ac:dyDescent="0.15">
      <c r="C154" s="888" t="s">
        <v>877</v>
      </c>
      <c r="D154" s="895"/>
      <c r="E154" s="896"/>
      <c r="F154" s="478">
        <v>0</v>
      </c>
      <c r="G154" s="891" t="str">
        <f t="shared" si="2"/>
        <v/>
      </c>
      <c r="H154" s="892"/>
      <c r="I154" s="483">
        <f t="shared" si="3"/>
        <v>0</v>
      </c>
    </row>
    <row r="155" spans="1:9" ht="15" customHeight="1" x14ac:dyDescent="0.15">
      <c r="C155" s="888" t="s">
        <v>878</v>
      </c>
      <c r="D155" s="895"/>
      <c r="E155" s="896"/>
      <c r="F155" s="478">
        <v>0</v>
      </c>
      <c r="G155" s="891" t="str">
        <f t="shared" si="2"/>
        <v/>
      </c>
      <c r="H155" s="892"/>
      <c r="I155" s="483">
        <f t="shared" si="3"/>
        <v>0</v>
      </c>
    </row>
    <row r="156" spans="1:9" ht="15" customHeight="1" x14ac:dyDescent="0.15">
      <c r="C156" s="888" t="s">
        <v>879</v>
      </c>
      <c r="D156" s="895"/>
      <c r="E156" s="896"/>
      <c r="F156" s="478">
        <v>0</v>
      </c>
      <c r="G156" s="891" t="str">
        <f t="shared" si="2"/>
        <v/>
      </c>
      <c r="H156" s="892"/>
      <c r="I156" s="483">
        <f t="shared" si="3"/>
        <v>0</v>
      </c>
    </row>
    <row r="157" spans="1:9" ht="15" customHeight="1" x14ac:dyDescent="0.15">
      <c r="C157" s="888" t="s">
        <v>880</v>
      </c>
      <c r="D157" s="895"/>
      <c r="E157" s="896"/>
      <c r="F157" s="478">
        <v>0</v>
      </c>
      <c r="G157" s="891" t="str">
        <f t="shared" si="2"/>
        <v/>
      </c>
      <c r="H157" s="892"/>
      <c r="I157" s="483">
        <f t="shared" si="3"/>
        <v>0</v>
      </c>
    </row>
    <row r="158" spans="1:9" ht="15" customHeight="1" x14ac:dyDescent="0.15">
      <c r="C158" s="888" t="s">
        <v>881</v>
      </c>
      <c r="D158" s="895"/>
      <c r="E158" s="896"/>
      <c r="F158" s="478">
        <v>0</v>
      </c>
      <c r="G158" s="891" t="str">
        <f t="shared" si="2"/>
        <v/>
      </c>
      <c r="H158" s="892"/>
      <c r="I158" s="483">
        <f t="shared" si="3"/>
        <v>0</v>
      </c>
    </row>
    <row r="159" spans="1:9" ht="15" customHeight="1" x14ac:dyDescent="0.15">
      <c r="C159" s="888" t="s">
        <v>882</v>
      </c>
      <c r="D159" s="895"/>
      <c r="E159" s="896"/>
      <c r="F159" s="478">
        <v>0</v>
      </c>
      <c r="G159" s="891" t="str">
        <f t="shared" si="2"/>
        <v/>
      </c>
      <c r="H159" s="892"/>
      <c r="I159" s="483">
        <f t="shared" si="3"/>
        <v>0</v>
      </c>
    </row>
    <row r="160" spans="1:9" ht="15" customHeight="1" x14ac:dyDescent="0.15">
      <c r="B160" s="469"/>
      <c r="C160" s="469"/>
      <c r="D160" s="469"/>
      <c r="E160" s="469"/>
      <c r="F160" s="469"/>
      <c r="G160" s="469"/>
      <c r="H160" s="685"/>
      <c r="I160" s="414"/>
    </row>
    <row r="161" spans="1:22" ht="15" customHeight="1" x14ac:dyDescent="0.15">
      <c r="A161" s="546" t="s">
        <v>883</v>
      </c>
      <c r="B161" s="1611" t="s">
        <v>863</v>
      </c>
      <c r="C161" s="1611"/>
      <c r="D161" s="1611"/>
      <c r="E161" s="1611"/>
      <c r="F161" s="476" t="s">
        <v>272</v>
      </c>
      <c r="G161" s="476" t="s">
        <v>273</v>
      </c>
      <c r="H161" s="685"/>
    </row>
    <row r="162" spans="1:22" ht="21" customHeight="1" x14ac:dyDescent="0.15">
      <c r="B162" s="469"/>
      <c r="C162" s="1610" t="s">
        <v>884</v>
      </c>
      <c r="D162" s="1610"/>
      <c r="E162" s="1610"/>
      <c r="F162" s="451"/>
      <c r="G162" s="451"/>
      <c r="H162" s="897" t="str">
        <f>IF(I162=0,"RISPOSTA OBBLIGATORIA","")</f>
        <v>RISPOSTA OBBLIGATORIA</v>
      </c>
      <c r="I162" s="508">
        <v>0</v>
      </c>
      <c r="J162" s="505" t="str">
        <f>IF(I162=1,"VERO",IF(I162=2,"FALSO",""))</f>
        <v/>
      </c>
    </row>
    <row r="163" spans="1:22" ht="21" customHeight="1" x14ac:dyDescent="0.15">
      <c r="B163" s="469"/>
      <c r="C163" s="1610" t="s">
        <v>885</v>
      </c>
      <c r="D163" s="1610"/>
      <c r="E163" s="1610"/>
      <c r="F163" s="451"/>
      <c r="G163" s="451"/>
      <c r="H163" s="897" t="str">
        <f>IF(I163=0,"RISPOSTA OBBLIGATORIA","")</f>
        <v>RISPOSTA OBBLIGATORIA</v>
      </c>
      <c r="I163" s="508">
        <v>0</v>
      </c>
      <c r="J163" s="505" t="str">
        <f>IF(I163=1,"VERO",IF(I163=2,"FALSO",""))</f>
        <v/>
      </c>
    </row>
    <row r="164" spans="1:22" ht="21" customHeight="1" x14ac:dyDescent="0.15">
      <c r="B164" s="469"/>
      <c r="C164" s="1610" t="s">
        <v>886</v>
      </c>
      <c r="D164" s="1610"/>
      <c r="E164" s="1610"/>
      <c r="F164" s="451"/>
      <c r="G164" s="451"/>
      <c r="H164" s="897" t="str">
        <f>IF(I164=0,"RISPOSTA OBBLIGATORIA","")</f>
        <v>RISPOSTA OBBLIGATORIA</v>
      </c>
      <c r="I164" s="508">
        <v>0</v>
      </c>
      <c r="J164" s="505" t="str">
        <f>IF(I164=1,"VERO",IF(I164=2,"FALSO",""))</f>
        <v/>
      </c>
    </row>
    <row r="165" spans="1:22" ht="21" customHeight="1" x14ac:dyDescent="0.15">
      <c r="B165" s="469"/>
      <c r="C165" s="1610" t="s">
        <v>887</v>
      </c>
      <c r="D165" s="1610"/>
      <c r="E165" s="1610"/>
      <c r="F165" s="451"/>
      <c r="G165" s="451"/>
      <c r="H165" s="897" t="str">
        <f>IF(I165=0,"RISPOSTA OBBLIGATORIA","")</f>
        <v>RISPOSTA OBBLIGATORIA</v>
      </c>
      <c r="I165" s="508">
        <v>0</v>
      </c>
      <c r="J165" s="505" t="str">
        <f>IF(I165=1,"VERO",IF(I165=2,"FALSO",""))</f>
        <v/>
      </c>
    </row>
    <row r="166" spans="1:22" ht="23.85" customHeight="1" x14ac:dyDescent="0.15">
      <c r="B166" s="469"/>
      <c r="C166" s="1610" t="s">
        <v>888</v>
      </c>
      <c r="D166" s="1610"/>
      <c r="E166" s="1610"/>
      <c r="F166" s="451"/>
      <c r="G166" s="451"/>
      <c r="H166" s="897" t="str">
        <f>IF(I166=0,"RISPOSTA OBBLIGATORIA","")</f>
        <v>RISPOSTA OBBLIGATORIA</v>
      </c>
      <c r="I166" s="508">
        <v>0</v>
      </c>
      <c r="J166" s="505" t="str">
        <f>IF(I166=1,"VERO",IF(I166=2,"FALSO",""))</f>
        <v/>
      </c>
    </row>
    <row r="167" spans="1:22" ht="15" customHeight="1" x14ac:dyDescent="0.15">
      <c r="B167" s="469"/>
      <c r="C167" s="469"/>
      <c r="D167" s="469"/>
      <c r="E167" s="469"/>
      <c r="F167" s="469"/>
      <c r="G167" s="469"/>
      <c r="H167" s="685"/>
      <c r="I167" s="414"/>
    </row>
    <row r="168" spans="1:22" ht="15" customHeight="1" x14ac:dyDescent="0.15">
      <c r="A168" s="505"/>
      <c r="B168" s="505"/>
      <c r="C168" s="505"/>
      <c r="D168" s="505"/>
      <c r="E168" s="505"/>
      <c r="F168" s="476" t="s">
        <v>410</v>
      </c>
      <c r="G168" s="469"/>
      <c r="H168" s="685"/>
      <c r="I168" s="475"/>
      <c r="O168" s="505"/>
      <c r="P168" s="505"/>
      <c r="Q168" s="505"/>
      <c r="R168" s="505"/>
      <c r="S168" s="505"/>
      <c r="T168" s="505"/>
      <c r="U168" s="505"/>
      <c r="V168" s="505"/>
    </row>
    <row r="169" spans="1:22" ht="35.85" customHeight="1" x14ac:dyDescent="0.15">
      <c r="A169" s="978" t="s">
        <v>1081</v>
      </c>
      <c r="B169" s="1611" t="s">
        <v>1082</v>
      </c>
      <c r="C169" s="1611"/>
      <c r="D169" s="1611"/>
      <c r="E169" s="1612"/>
      <c r="F169" s="478">
        <v>0</v>
      </c>
      <c r="G169" s="469"/>
      <c r="H169" s="685"/>
      <c r="I169" s="311">
        <f>F169</f>
        <v>0</v>
      </c>
      <c r="O169" s="505"/>
      <c r="P169" s="505"/>
      <c r="Q169" s="505"/>
      <c r="R169" s="505"/>
      <c r="S169" s="505"/>
      <c r="T169" s="505"/>
      <c r="U169" s="505"/>
      <c r="V169" s="505"/>
    </row>
    <row r="170" spans="1:22" ht="15" customHeight="1" x14ac:dyDescent="0.15">
      <c r="A170" s="584"/>
      <c r="B170" s="469"/>
      <c r="C170" s="469"/>
      <c r="D170" s="469"/>
      <c r="E170" s="469"/>
      <c r="F170" s="469"/>
      <c r="G170" s="469"/>
      <c r="H170" s="685"/>
      <c r="I170" s="475"/>
      <c r="O170" s="505"/>
      <c r="P170" s="505"/>
      <c r="Q170" s="505"/>
      <c r="R170" s="505"/>
      <c r="S170" s="505"/>
      <c r="T170" s="505"/>
      <c r="U170" s="505"/>
      <c r="V170" s="505"/>
    </row>
    <row r="171" spans="1:22" ht="15" customHeight="1" x14ac:dyDescent="0.15">
      <c r="A171" s="964"/>
      <c r="B171" s="505"/>
      <c r="C171" s="505"/>
      <c r="D171" s="505"/>
      <c r="E171" s="505"/>
      <c r="F171" s="476" t="s">
        <v>1083</v>
      </c>
      <c r="G171" s="476" t="s">
        <v>1084</v>
      </c>
      <c r="H171" s="685"/>
      <c r="I171" s="475"/>
      <c r="O171" s="505"/>
      <c r="P171" s="505"/>
      <c r="Q171" s="505"/>
      <c r="R171" s="505"/>
      <c r="S171" s="505"/>
      <c r="T171" s="505"/>
      <c r="U171" s="505"/>
      <c r="V171" s="505"/>
    </row>
    <row r="172" spans="1:22" ht="36.6" customHeight="1" x14ac:dyDescent="0.15">
      <c r="A172" s="978" t="s">
        <v>1085</v>
      </c>
      <c r="B172" s="1611" t="s">
        <v>1086</v>
      </c>
      <c r="C172" s="1611"/>
      <c r="D172" s="1611"/>
      <c r="E172" s="1611"/>
      <c r="F172" s="451"/>
      <c r="G172" s="451"/>
      <c r="H172" s="975"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15">
      <c r="B173" s="469"/>
      <c r="C173" s="469"/>
      <c r="D173" s="469"/>
      <c r="E173" s="469"/>
      <c r="F173" s="469"/>
      <c r="G173" s="469"/>
      <c r="H173" s="685"/>
      <c r="I173" s="414"/>
      <c r="O173" s="505"/>
      <c r="P173" s="505"/>
      <c r="Q173" s="505"/>
      <c r="R173" s="505"/>
      <c r="S173" s="505"/>
      <c r="T173" s="505"/>
      <c r="U173" s="505"/>
      <c r="V173" s="505"/>
    </row>
    <row r="174" spans="1:22" ht="27.75" customHeight="1" x14ac:dyDescent="0.15">
      <c r="A174" s="546" t="s">
        <v>1087</v>
      </c>
      <c r="B174" s="1611" t="s">
        <v>1088</v>
      </c>
      <c r="C174" s="1611"/>
      <c r="D174" s="1611"/>
      <c r="E174" s="1611"/>
      <c r="F174" s="505"/>
      <c r="G174" s="469"/>
      <c r="H174" s="685"/>
      <c r="I174" s="414"/>
      <c r="O174" s="505"/>
      <c r="P174" s="505"/>
      <c r="Q174" s="505"/>
      <c r="R174" s="505"/>
      <c r="S174" s="505"/>
      <c r="T174" s="505"/>
      <c r="U174" s="505"/>
      <c r="V174" s="505"/>
    </row>
    <row r="175" spans="1:22" ht="15" customHeight="1" x14ac:dyDescent="0.15">
      <c r="B175" s="956"/>
      <c r="C175" s="956"/>
      <c r="D175" s="956"/>
      <c r="E175" s="956"/>
      <c r="F175" s="476" t="s">
        <v>410</v>
      </c>
      <c r="G175" s="469"/>
      <c r="H175" s="685"/>
      <c r="I175" s="414"/>
      <c r="O175" s="505"/>
      <c r="P175" s="505"/>
      <c r="Q175" s="505"/>
      <c r="R175" s="505"/>
      <c r="S175" s="505"/>
      <c r="T175" s="505"/>
      <c r="U175" s="505"/>
      <c r="V175" s="505"/>
    </row>
    <row r="176" spans="1:22" ht="20.85" customHeight="1" x14ac:dyDescent="0.15">
      <c r="B176" s="505"/>
      <c r="C176" s="1610" t="s">
        <v>1089</v>
      </c>
      <c r="D176" s="1610"/>
      <c r="E176" s="1610"/>
      <c r="F176" s="478">
        <v>0</v>
      </c>
      <c r="G176" s="469"/>
      <c r="H176" s="685"/>
      <c r="I176" s="483">
        <f>F176</f>
        <v>0</v>
      </c>
      <c r="O176" s="505"/>
      <c r="P176" s="505"/>
      <c r="Q176" s="505"/>
      <c r="R176" s="505"/>
      <c r="S176" s="505"/>
      <c r="T176" s="505"/>
      <c r="U176" s="505"/>
      <c r="V176" s="505"/>
    </row>
    <row r="177" spans="1:9" s="505" customFormat="1" ht="20.85" customHeight="1" x14ac:dyDescent="0.15">
      <c r="A177" s="539"/>
      <c r="C177" s="1610" t="s">
        <v>1212</v>
      </c>
      <c r="D177" s="1610"/>
      <c r="E177" s="1610"/>
      <c r="F177" s="478">
        <v>0</v>
      </c>
      <c r="G177" s="469"/>
      <c r="H177" s="685"/>
      <c r="I177" s="483">
        <f>F177</f>
        <v>0</v>
      </c>
    </row>
    <row r="178" spans="1:9" s="505" customFormat="1" ht="20.85" customHeight="1" x14ac:dyDescent="0.15">
      <c r="A178" s="539"/>
      <c r="C178" s="1610" t="s">
        <v>1213</v>
      </c>
      <c r="D178" s="1610"/>
      <c r="E178" s="1610"/>
      <c r="F178" s="478">
        <v>0</v>
      </c>
      <c r="G178" s="469"/>
      <c r="H178" s="685"/>
      <c r="I178" s="483">
        <f>F178</f>
        <v>0</v>
      </c>
    </row>
    <row r="179" spans="1:9" s="505" customFormat="1" ht="15" customHeight="1" x14ac:dyDescent="0.15">
      <c r="A179" s="539"/>
      <c r="B179" s="469"/>
      <c r="C179" s="469"/>
      <c r="D179" s="469"/>
      <c r="E179" s="469"/>
      <c r="F179" s="469"/>
      <c r="G179" s="469"/>
      <c r="H179" s="685"/>
      <c r="I179" s="414"/>
    </row>
    <row r="180" spans="1:9" s="505" customFormat="1" ht="27.75" customHeight="1" x14ac:dyDescent="0.15">
      <c r="A180" s="546" t="s">
        <v>1090</v>
      </c>
      <c r="B180" s="1611" t="s">
        <v>1091</v>
      </c>
      <c r="C180" s="1611"/>
      <c r="D180" s="1611"/>
      <c r="E180" s="1611"/>
      <c r="F180" s="1611"/>
      <c r="G180" s="469"/>
      <c r="H180" s="685"/>
      <c r="I180" s="414"/>
    </row>
    <row r="181" spans="1:9" s="505" customFormat="1" ht="15" customHeight="1" x14ac:dyDescent="0.15">
      <c r="A181" s="539"/>
      <c r="E181" s="469"/>
      <c r="F181" s="476" t="s">
        <v>410</v>
      </c>
      <c r="G181" s="469"/>
      <c r="H181" s="685"/>
      <c r="I181" s="414"/>
    </row>
    <row r="182" spans="1:9" s="505" customFormat="1" ht="20.85" customHeight="1" x14ac:dyDescent="0.15">
      <c r="A182" s="539"/>
      <c r="C182" s="1610" t="s">
        <v>1092</v>
      </c>
      <c r="D182" s="1610"/>
      <c r="E182" s="1610"/>
      <c r="F182" s="478">
        <v>0</v>
      </c>
      <c r="G182" s="469"/>
      <c r="H182" s="685"/>
      <c r="I182" s="483">
        <f>F182</f>
        <v>0</v>
      </c>
    </row>
    <row r="183" spans="1:9" s="505" customFormat="1" ht="20.85" customHeight="1" x14ac:dyDescent="0.15">
      <c r="A183" s="539"/>
      <c r="C183" s="1610" t="s">
        <v>1214</v>
      </c>
      <c r="D183" s="1610"/>
      <c r="E183" s="1610"/>
      <c r="F183" s="478">
        <v>0</v>
      </c>
      <c r="G183" s="469"/>
      <c r="H183" s="685"/>
      <c r="I183" s="483">
        <f>F183</f>
        <v>0</v>
      </c>
    </row>
    <row r="184" spans="1:9" s="505" customFormat="1" ht="20.85" customHeight="1" x14ac:dyDescent="0.15">
      <c r="A184" s="539"/>
      <c r="B184" s="469"/>
      <c r="C184" s="1610" t="s">
        <v>1216</v>
      </c>
      <c r="D184" s="1610"/>
      <c r="E184" s="1610"/>
      <c r="F184" s="478">
        <v>0</v>
      </c>
      <c r="G184" s="469"/>
      <c r="H184" s="685"/>
      <c r="I184" s="483">
        <f>F184</f>
        <v>0</v>
      </c>
    </row>
    <row r="185" spans="1:9" s="505" customFormat="1" ht="15" customHeight="1" x14ac:dyDescent="0.15">
      <c r="A185" s="539"/>
      <c r="B185" s="469"/>
      <c r="F185" s="469"/>
      <c r="G185" s="469"/>
      <c r="H185" s="685"/>
      <c r="I185" s="414"/>
    </row>
    <row r="186" spans="1:9" s="505" customFormat="1" ht="27.75" customHeight="1" x14ac:dyDescent="0.15">
      <c r="A186" s="546" t="s">
        <v>1093</v>
      </c>
      <c r="B186" s="1611" t="s">
        <v>1094</v>
      </c>
      <c r="C186" s="1611"/>
      <c r="D186" s="1611"/>
      <c r="E186" s="1611"/>
      <c r="F186" s="469"/>
      <c r="G186" s="469"/>
      <c r="H186" s="685"/>
      <c r="I186" s="414"/>
    </row>
    <row r="187" spans="1:9" s="505" customFormat="1" ht="15" customHeight="1" x14ac:dyDescent="0.15">
      <c r="A187" s="539"/>
      <c r="F187" s="476" t="s">
        <v>410</v>
      </c>
      <c r="G187" s="469"/>
      <c r="H187" s="685"/>
      <c r="I187" s="414"/>
    </row>
    <row r="188" spans="1:9" s="505" customFormat="1" ht="20.85" customHeight="1" x14ac:dyDescent="0.15">
      <c r="A188" s="539"/>
      <c r="C188" s="1610" t="s">
        <v>1215</v>
      </c>
      <c r="D188" s="1653"/>
      <c r="E188" s="1654"/>
      <c r="F188" s="478">
        <v>0</v>
      </c>
      <c r="G188" s="469"/>
      <c r="H188" s="685"/>
      <c r="I188" s="483">
        <f>F188</f>
        <v>0</v>
      </c>
    </row>
    <row r="189" spans="1:9" s="505" customFormat="1" ht="20.85" customHeight="1" x14ac:dyDescent="0.15">
      <c r="A189" s="539"/>
      <c r="C189" s="1610" t="s">
        <v>1217</v>
      </c>
      <c r="D189" s="1610"/>
      <c r="E189" s="1610"/>
      <c r="F189" s="478">
        <v>0</v>
      </c>
      <c r="G189" s="469"/>
      <c r="H189" s="685"/>
      <c r="I189" s="483">
        <f>F189</f>
        <v>0</v>
      </c>
    </row>
    <row r="190" spans="1:9" s="505" customFormat="1" ht="20.85" customHeight="1" x14ac:dyDescent="0.15">
      <c r="A190" s="539"/>
      <c r="B190" s="1617" t="s">
        <v>1095</v>
      </c>
      <c r="C190" s="1617"/>
      <c r="D190" s="1617"/>
      <c r="H190" s="685"/>
      <c r="I190" s="414"/>
    </row>
    <row r="191" spans="1:9" s="505" customFormat="1" ht="20.85" customHeight="1" x14ac:dyDescent="0.15">
      <c r="A191" s="539"/>
      <c r="C191" s="1610" t="s">
        <v>1096</v>
      </c>
      <c r="D191" s="1610"/>
      <c r="E191" s="1610"/>
      <c r="F191" s="478">
        <v>0</v>
      </c>
      <c r="G191" s="469"/>
      <c r="H191" s="1616"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15">
      <c r="A192" s="539"/>
      <c r="C192" s="1610" t="s">
        <v>1097</v>
      </c>
      <c r="D192" s="1610"/>
      <c r="E192" s="1610"/>
      <c r="F192" s="478">
        <v>0</v>
      </c>
      <c r="G192" s="469"/>
      <c r="H192" s="1616"/>
      <c r="I192" s="483">
        <f>F192</f>
        <v>0</v>
      </c>
    </row>
    <row r="193" spans="1:9" s="505" customFormat="1" ht="20.85" customHeight="1" x14ac:dyDescent="0.15">
      <c r="A193" s="539"/>
      <c r="B193" s="469"/>
      <c r="C193" s="1610" t="s">
        <v>1098</v>
      </c>
      <c r="D193" s="1610"/>
      <c r="E193" s="1610"/>
      <c r="F193" s="478">
        <v>0</v>
      </c>
      <c r="G193" s="469"/>
      <c r="H193" s="1616"/>
      <c r="I193" s="483">
        <f>F193</f>
        <v>0</v>
      </c>
    </row>
    <row r="194" spans="1:9" s="505" customFormat="1" ht="15" customHeight="1" x14ac:dyDescent="0.15">
      <c r="A194" s="539"/>
      <c r="B194" s="469"/>
      <c r="C194" s="469"/>
      <c r="D194" s="469"/>
      <c r="E194" s="469"/>
      <c r="F194" s="469"/>
      <c r="G194" s="469"/>
      <c r="H194" s="685"/>
      <c r="I194" s="414"/>
    </row>
    <row r="195" spans="1:9" s="505" customFormat="1" ht="15" customHeight="1" x14ac:dyDescent="0.15">
      <c r="A195" s="539"/>
      <c r="B195" s="469"/>
      <c r="C195" s="469"/>
      <c r="D195" s="469"/>
      <c r="E195" s="469"/>
      <c r="F195" s="476" t="s">
        <v>410</v>
      </c>
      <c r="G195" s="469"/>
      <c r="H195" s="685"/>
      <c r="I195" s="414"/>
    </row>
    <row r="196" spans="1:9" s="505" customFormat="1" ht="30" customHeight="1" x14ac:dyDescent="0.15">
      <c r="A196" s="546" t="s">
        <v>1099</v>
      </c>
      <c r="B196" s="1611" t="s">
        <v>1100</v>
      </c>
      <c r="C196" s="1611"/>
      <c r="D196" s="1611"/>
      <c r="E196" s="1611"/>
      <c r="F196" s="478">
        <v>0</v>
      </c>
      <c r="G196" s="469"/>
      <c r="H196" s="987"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15">
      <c r="A197" s="539"/>
      <c r="B197" s="469"/>
      <c r="C197" s="469"/>
      <c r="D197" s="469"/>
      <c r="E197" s="469"/>
      <c r="F197" s="469"/>
      <c r="G197" s="469"/>
      <c r="H197" s="685"/>
      <c r="I197" s="414"/>
    </row>
    <row r="198" spans="1:9" s="505" customFormat="1" ht="30" customHeight="1" x14ac:dyDescent="0.15">
      <c r="A198" s="546" t="s">
        <v>1101</v>
      </c>
      <c r="B198" s="1611" t="s">
        <v>1102</v>
      </c>
      <c r="C198" s="1611"/>
      <c r="D198" s="1611"/>
      <c r="E198" s="1611"/>
      <c r="F198" s="478">
        <v>0</v>
      </c>
      <c r="G198" s="469"/>
      <c r="H198" s="987" t="str">
        <f>IF(F198&gt;(F188+F189),"ATTENZIONE!
Il numero delle persone indicate nella domanda DEVE essere minore od uguale alla totale delle persone indicate nelle domande 109 e 110."," ")</f>
        <v xml:space="preserve"> </v>
      </c>
      <c r="I198" s="505">
        <f>F198</f>
        <v>0</v>
      </c>
    </row>
    <row r="199" spans="1:9" ht="15" customHeight="1" x14ac:dyDescent="0.15">
      <c r="B199" s="469"/>
      <c r="C199" s="469"/>
      <c r="D199" s="469"/>
      <c r="E199" s="469"/>
      <c r="F199" s="469"/>
      <c r="G199" s="469"/>
      <c r="H199" s="685"/>
      <c r="I199" s="414"/>
    </row>
    <row r="200" spans="1:9" ht="15" customHeight="1" x14ac:dyDescent="0.15">
      <c r="B200" s="469"/>
      <c r="C200" s="469"/>
      <c r="D200" s="469"/>
      <c r="E200" s="469"/>
      <c r="F200" s="469"/>
      <c r="G200" s="469"/>
      <c r="H200" s="685"/>
      <c r="I200" s="414"/>
    </row>
    <row r="201" spans="1:9" ht="15" customHeight="1" x14ac:dyDescent="0.15">
      <c r="B201" s="1645" t="s">
        <v>412</v>
      </c>
      <c r="C201" s="1643"/>
      <c r="D201" s="1644"/>
      <c r="E201" s="478"/>
      <c r="F201" s="1601" t="str">
        <f>IF(E201:E250=0,"RISPOSTA OBBLIGATORIA","")</f>
        <v>RISPOSTA OBBLIGATORIA</v>
      </c>
      <c r="G201" s="1647"/>
      <c r="H201" s="1648"/>
      <c r="I201" s="475"/>
    </row>
    <row r="202" spans="1:9" ht="15" customHeight="1" x14ac:dyDescent="0.15">
      <c r="B202" s="1643"/>
      <c r="C202" s="1643"/>
      <c r="D202" s="1644"/>
      <c r="E202" s="486"/>
      <c r="F202" s="1649"/>
      <c r="G202" s="1650"/>
      <c r="H202" s="1651"/>
      <c r="I202" s="414"/>
    </row>
    <row r="203" spans="1:9" ht="15" customHeight="1" x14ac:dyDescent="0.15">
      <c r="A203" s="480"/>
      <c r="B203" s="1643"/>
      <c r="C203" s="1643"/>
      <c r="D203" s="1644"/>
      <c r="E203" s="486"/>
      <c r="F203" s="1649"/>
      <c r="G203" s="1650"/>
      <c r="H203" s="1651"/>
      <c r="I203" s="414"/>
    </row>
    <row r="204" spans="1:9" ht="15" customHeight="1" x14ac:dyDescent="0.15">
      <c r="A204" s="480"/>
      <c r="B204" s="1643"/>
      <c r="C204" s="1643"/>
      <c r="D204" s="1644"/>
      <c r="E204" s="486"/>
      <c r="F204" s="1649"/>
      <c r="G204" s="1650"/>
      <c r="H204" s="1651"/>
      <c r="I204" s="414"/>
    </row>
    <row r="205" spans="1:9" ht="15" customHeight="1" x14ac:dyDescent="0.15">
      <c r="A205" s="480"/>
      <c r="B205" s="1643"/>
      <c r="C205" s="1643"/>
      <c r="D205" s="1644"/>
      <c r="E205" s="486"/>
      <c r="F205" s="1649"/>
      <c r="G205" s="1650"/>
      <c r="H205" s="1651"/>
      <c r="I205" s="414"/>
    </row>
    <row r="206" spans="1:9" ht="15" customHeight="1" x14ac:dyDescent="0.15">
      <c r="A206" s="480"/>
      <c r="B206" s="1643"/>
      <c r="C206" s="1643"/>
      <c r="D206" s="1644"/>
      <c r="E206" s="486"/>
      <c r="F206" s="1649"/>
      <c r="G206" s="1650"/>
      <c r="H206" s="1651"/>
      <c r="I206" s="414"/>
    </row>
    <row r="207" spans="1:9" ht="15" customHeight="1" x14ac:dyDescent="0.15">
      <c r="A207" s="480"/>
      <c r="B207" s="1643"/>
      <c r="C207" s="1643"/>
      <c r="D207" s="1644"/>
      <c r="E207" s="486"/>
      <c r="F207" s="1649"/>
      <c r="G207" s="1650"/>
      <c r="H207" s="1651"/>
      <c r="I207" s="414"/>
    </row>
    <row r="208" spans="1:9" ht="15" customHeight="1" x14ac:dyDescent="0.15">
      <c r="A208" s="480"/>
      <c r="B208" s="1643"/>
      <c r="C208" s="1643"/>
      <c r="D208" s="1644"/>
      <c r="E208" s="486"/>
      <c r="F208" s="1649"/>
      <c r="G208" s="1650"/>
      <c r="H208" s="1651"/>
      <c r="I208" s="414"/>
    </row>
    <row r="209" spans="1:9" ht="15" customHeight="1" x14ac:dyDescent="0.15">
      <c r="A209" s="480"/>
      <c r="B209" s="1643"/>
      <c r="C209" s="1643"/>
      <c r="D209" s="1644"/>
      <c r="E209" s="486"/>
      <c r="F209" s="1649"/>
      <c r="G209" s="1650"/>
      <c r="H209" s="1651"/>
      <c r="I209" s="414"/>
    </row>
    <row r="210" spans="1:9" ht="15" customHeight="1" x14ac:dyDescent="0.15">
      <c r="A210" s="480"/>
      <c r="B210" s="1643"/>
      <c r="C210" s="1643"/>
      <c r="D210" s="1644"/>
      <c r="E210" s="486"/>
      <c r="F210" s="1649"/>
      <c r="G210" s="1650"/>
      <c r="H210" s="1651"/>
      <c r="I210" s="414"/>
    </row>
    <row r="211" spans="1:9" ht="15" customHeight="1" x14ac:dyDescent="0.15">
      <c r="A211" s="480"/>
      <c r="B211" s="1643"/>
      <c r="C211" s="1643"/>
      <c r="D211" s="1644"/>
      <c r="E211" s="486"/>
      <c r="F211" s="1649"/>
      <c r="G211" s="1650"/>
      <c r="H211" s="1651"/>
      <c r="I211" s="414"/>
    </row>
    <row r="212" spans="1:9" ht="15" customHeight="1" x14ac:dyDescent="0.15">
      <c r="A212" s="480"/>
      <c r="B212" s="1643"/>
      <c r="C212" s="1643"/>
      <c r="D212" s="1644"/>
      <c r="E212" s="486"/>
      <c r="F212" s="1649"/>
      <c r="G212" s="1650"/>
      <c r="H212" s="1651"/>
      <c r="I212" s="414"/>
    </row>
    <row r="213" spans="1:9" ht="15" customHeight="1" x14ac:dyDescent="0.15">
      <c r="A213" s="480"/>
      <c r="B213" s="1643"/>
      <c r="C213" s="1643"/>
      <c r="D213" s="1644"/>
      <c r="E213" s="486"/>
      <c r="F213" s="1649"/>
      <c r="G213" s="1650"/>
      <c r="H213" s="1651"/>
      <c r="I213" s="414"/>
    </row>
    <row r="214" spans="1:9" ht="15" customHeight="1" x14ac:dyDescent="0.15">
      <c r="A214" s="480"/>
      <c r="B214" s="1643"/>
      <c r="C214" s="1643"/>
      <c r="D214" s="1644"/>
      <c r="E214" s="486"/>
      <c r="F214" s="1649"/>
      <c r="G214" s="1650"/>
      <c r="H214" s="1651"/>
      <c r="I214" s="414"/>
    </row>
    <row r="215" spans="1:9" ht="15" customHeight="1" x14ac:dyDescent="0.15">
      <c r="A215" s="480"/>
      <c r="B215" s="1643"/>
      <c r="C215" s="1643"/>
      <c r="D215" s="1644"/>
      <c r="E215" s="486"/>
      <c r="F215" s="1649"/>
      <c r="G215" s="1650"/>
      <c r="H215" s="1651"/>
      <c r="I215" s="414"/>
    </row>
    <row r="216" spans="1:9" ht="15" customHeight="1" x14ac:dyDescent="0.15">
      <c r="A216" s="480"/>
      <c r="B216" s="1643"/>
      <c r="C216" s="1643"/>
      <c r="D216" s="1644"/>
      <c r="E216" s="486"/>
      <c r="F216" s="1649"/>
      <c r="G216" s="1650"/>
      <c r="H216" s="1651"/>
      <c r="I216" s="414"/>
    </row>
    <row r="217" spans="1:9" ht="15" customHeight="1" x14ac:dyDescent="0.15">
      <c r="A217" s="480"/>
      <c r="B217" s="1643"/>
      <c r="C217" s="1643"/>
      <c r="D217" s="1644"/>
      <c r="E217" s="486"/>
      <c r="F217" s="1649"/>
      <c r="G217" s="1650"/>
      <c r="H217" s="1651"/>
      <c r="I217" s="414"/>
    </row>
    <row r="218" spans="1:9" ht="15" customHeight="1" x14ac:dyDescent="0.15">
      <c r="A218" s="480"/>
      <c r="B218" s="1643"/>
      <c r="C218" s="1643"/>
      <c r="D218" s="1644"/>
      <c r="E218" s="486"/>
      <c r="F218" s="1649"/>
      <c r="G218" s="1650"/>
      <c r="H218" s="1651"/>
      <c r="I218" s="414"/>
    </row>
    <row r="219" spans="1:9" ht="15" customHeight="1" x14ac:dyDescent="0.15">
      <c r="A219" s="480"/>
      <c r="B219" s="1643"/>
      <c r="C219" s="1643"/>
      <c r="D219" s="1644"/>
      <c r="E219" s="486"/>
      <c r="F219" s="1649"/>
      <c r="G219" s="1650"/>
      <c r="H219" s="1651"/>
      <c r="I219" s="414"/>
    </row>
    <row r="220" spans="1:9" ht="15" customHeight="1" x14ac:dyDescent="0.15">
      <c r="A220" s="480"/>
      <c r="B220" s="1643"/>
      <c r="C220" s="1643"/>
      <c r="D220" s="1644"/>
      <c r="E220" s="486"/>
      <c r="F220" s="1649"/>
      <c r="G220" s="1650"/>
      <c r="H220" s="1651"/>
      <c r="I220" s="414"/>
    </row>
    <row r="221" spans="1:9" ht="15" customHeight="1" x14ac:dyDescent="0.15">
      <c r="A221" s="480"/>
      <c r="B221" s="1643"/>
      <c r="C221" s="1643"/>
      <c r="D221" s="1644"/>
      <c r="E221" s="486"/>
      <c r="F221" s="1649"/>
      <c r="G221" s="1650"/>
      <c r="H221" s="1651"/>
      <c r="I221" s="414"/>
    </row>
    <row r="222" spans="1:9" ht="15" customHeight="1" x14ac:dyDescent="0.15">
      <c r="A222" s="480"/>
      <c r="B222" s="1643"/>
      <c r="C222" s="1643"/>
      <c r="D222" s="1644"/>
      <c r="E222" s="486"/>
      <c r="F222" s="1649"/>
      <c r="G222" s="1650"/>
      <c r="H222" s="1651"/>
      <c r="I222" s="414"/>
    </row>
    <row r="223" spans="1:9" ht="15" customHeight="1" x14ac:dyDescent="0.15">
      <c r="A223" s="480"/>
      <c r="B223" s="1643"/>
      <c r="C223" s="1643"/>
      <c r="D223" s="1644"/>
      <c r="E223" s="486"/>
      <c r="F223" s="1649"/>
      <c r="G223" s="1650"/>
      <c r="H223" s="1651"/>
      <c r="I223" s="414"/>
    </row>
    <row r="224" spans="1:9" ht="15" customHeight="1" x14ac:dyDescent="0.15">
      <c r="A224" s="480"/>
      <c r="B224" s="1643"/>
      <c r="C224" s="1643"/>
      <c r="D224" s="1644"/>
      <c r="E224" s="486"/>
      <c r="F224" s="1649"/>
      <c r="G224" s="1650"/>
      <c r="H224" s="1651"/>
      <c r="I224" s="414"/>
    </row>
    <row r="225" spans="1:9" ht="15" customHeight="1" x14ac:dyDescent="0.15">
      <c r="A225" s="480"/>
      <c r="B225" s="1643"/>
      <c r="C225" s="1643"/>
      <c r="D225" s="1644"/>
      <c r="E225" s="486"/>
      <c r="F225" s="1649"/>
      <c r="G225" s="1650"/>
      <c r="H225" s="1651"/>
      <c r="I225" s="414"/>
    </row>
    <row r="226" spans="1:9" ht="15" customHeight="1" x14ac:dyDescent="0.15">
      <c r="A226" s="480"/>
      <c r="B226" s="1643"/>
      <c r="C226" s="1643"/>
      <c r="D226" s="1644"/>
      <c r="E226" s="486"/>
      <c r="F226" s="1649"/>
      <c r="G226" s="1650"/>
      <c r="H226" s="1651"/>
      <c r="I226" s="414"/>
    </row>
    <row r="227" spans="1:9" ht="15" customHeight="1" x14ac:dyDescent="0.15">
      <c r="A227" s="480"/>
      <c r="B227" s="1643"/>
      <c r="C227" s="1643"/>
      <c r="D227" s="1644"/>
      <c r="E227" s="486"/>
      <c r="F227" s="1649"/>
      <c r="G227" s="1650"/>
      <c r="H227" s="1651"/>
      <c r="I227" s="414"/>
    </row>
    <row r="228" spans="1:9" ht="15" customHeight="1" x14ac:dyDescent="0.15">
      <c r="A228" s="480"/>
      <c r="B228" s="1643"/>
      <c r="C228" s="1643"/>
      <c r="D228" s="1644"/>
      <c r="E228" s="486"/>
      <c r="F228" s="1649"/>
      <c r="G228" s="1650"/>
      <c r="H228" s="1651"/>
      <c r="I228" s="414"/>
    </row>
    <row r="229" spans="1:9" ht="15" customHeight="1" x14ac:dyDescent="0.15">
      <c r="A229" s="480"/>
      <c r="B229" s="1643"/>
      <c r="C229" s="1643"/>
      <c r="D229" s="1644"/>
      <c r="E229" s="486"/>
      <c r="F229" s="1649"/>
      <c r="G229" s="1650"/>
      <c r="H229" s="1651"/>
      <c r="I229" s="414"/>
    </row>
    <row r="230" spans="1:9" ht="15" customHeight="1" x14ac:dyDescent="0.15">
      <c r="A230" s="480"/>
      <c r="B230" s="1643"/>
      <c r="C230" s="1643"/>
      <c r="D230" s="1644"/>
      <c r="E230" s="486"/>
      <c r="F230" s="1649"/>
      <c r="G230" s="1650"/>
      <c r="H230" s="1651"/>
      <c r="I230" s="414"/>
    </row>
    <row r="231" spans="1:9" ht="15" customHeight="1" x14ac:dyDescent="0.15">
      <c r="A231" s="480"/>
      <c r="B231" s="1643"/>
      <c r="C231" s="1643"/>
      <c r="D231" s="1644"/>
      <c r="E231" s="486"/>
      <c r="F231" s="1649"/>
      <c r="G231" s="1650"/>
      <c r="H231" s="1651"/>
      <c r="I231" s="414"/>
    </row>
    <row r="232" spans="1:9" ht="15" customHeight="1" x14ac:dyDescent="0.15">
      <c r="A232" s="480"/>
      <c r="B232" s="1643"/>
      <c r="C232" s="1643"/>
      <c r="D232" s="1644"/>
      <c r="E232" s="486"/>
      <c r="F232" s="1649"/>
      <c r="G232" s="1650"/>
      <c r="H232" s="1651"/>
      <c r="I232" s="414"/>
    </row>
    <row r="233" spans="1:9" ht="15" customHeight="1" x14ac:dyDescent="0.15">
      <c r="A233" s="480"/>
      <c r="B233" s="1643"/>
      <c r="C233" s="1643"/>
      <c r="D233" s="1644"/>
      <c r="E233" s="486"/>
      <c r="F233" s="1649"/>
      <c r="G233" s="1650"/>
      <c r="H233" s="1651"/>
      <c r="I233" s="414"/>
    </row>
    <row r="234" spans="1:9" ht="15" customHeight="1" x14ac:dyDescent="0.15">
      <c r="A234" s="480"/>
      <c r="B234" s="1643"/>
      <c r="C234" s="1643"/>
      <c r="D234" s="1644"/>
      <c r="E234" s="486"/>
      <c r="F234" s="1649"/>
      <c r="G234" s="1650"/>
      <c r="H234" s="1651"/>
      <c r="I234" s="414"/>
    </row>
    <row r="235" spans="1:9" ht="15" customHeight="1" x14ac:dyDescent="0.15">
      <c r="A235" s="480"/>
      <c r="B235" s="1643"/>
      <c r="C235" s="1643"/>
      <c r="D235" s="1644"/>
      <c r="E235" s="486"/>
      <c r="F235" s="1649"/>
      <c r="G235" s="1650"/>
      <c r="H235" s="1651"/>
      <c r="I235" s="414"/>
    </row>
    <row r="236" spans="1:9" ht="15" customHeight="1" x14ac:dyDescent="0.15">
      <c r="A236" s="480"/>
      <c r="B236" s="1643"/>
      <c r="C236" s="1643"/>
      <c r="D236" s="1644"/>
      <c r="E236" s="486"/>
      <c r="F236" s="1649"/>
      <c r="G236" s="1650"/>
      <c r="H236" s="1651"/>
      <c r="I236" s="414"/>
    </row>
    <row r="237" spans="1:9" ht="15" customHeight="1" x14ac:dyDescent="0.15">
      <c r="A237" s="480"/>
      <c r="B237" s="1643"/>
      <c r="C237" s="1643"/>
      <c r="D237" s="1644"/>
      <c r="E237" s="486"/>
      <c r="F237" s="1649"/>
      <c r="G237" s="1650"/>
      <c r="H237" s="1651"/>
      <c r="I237" s="414"/>
    </row>
    <row r="238" spans="1:9" ht="15" customHeight="1" x14ac:dyDescent="0.15">
      <c r="A238" s="480"/>
      <c r="B238" s="1643"/>
      <c r="C238" s="1643"/>
      <c r="D238" s="1644"/>
      <c r="E238" s="486"/>
      <c r="F238" s="1649"/>
      <c r="G238" s="1650"/>
      <c r="H238" s="1651"/>
      <c r="I238" s="414"/>
    </row>
    <row r="239" spans="1:9" ht="15" customHeight="1" x14ac:dyDescent="0.15">
      <c r="A239" s="480"/>
      <c r="B239" s="1643"/>
      <c r="C239" s="1643"/>
      <c r="D239" s="1644"/>
      <c r="E239" s="486"/>
      <c r="F239" s="1649"/>
      <c r="G239" s="1650"/>
      <c r="H239" s="1651"/>
      <c r="I239" s="414"/>
    </row>
    <row r="240" spans="1:9" ht="15" customHeight="1" x14ac:dyDescent="0.15">
      <c r="A240" s="480"/>
      <c r="B240" s="1643"/>
      <c r="C240" s="1643"/>
      <c r="D240" s="1644"/>
      <c r="E240" s="486"/>
      <c r="F240" s="1649"/>
      <c r="G240" s="1650"/>
      <c r="H240" s="1651"/>
      <c r="I240" s="414"/>
    </row>
    <row r="241" spans="1:11" ht="15" customHeight="1" x14ac:dyDescent="0.15">
      <c r="A241" s="480"/>
      <c r="B241" s="1643"/>
      <c r="C241" s="1643"/>
      <c r="D241" s="1644"/>
      <c r="E241" s="486"/>
      <c r="F241" s="1649"/>
      <c r="G241" s="1650"/>
      <c r="H241" s="1651"/>
      <c r="I241" s="414"/>
    </row>
    <row r="242" spans="1:11" ht="15" customHeight="1" x14ac:dyDescent="0.15">
      <c r="A242" s="480"/>
      <c r="B242" s="1643"/>
      <c r="C242" s="1643"/>
      <c r="D242" s="1644"/>
      <c r="E242" s="486"/>
      <c r="F242" s="1649"/>
      <c r="G242" s="1650"/>
      <c r="H242" s="1651"/>
      <c r="I242" s="414"/>
    </row>
    <row r="243" spans="1:11" ht="15" customHeight="1" x14ac:dyDescent="0.15">
      <c r="A243" s="480"/>
      <c r="B243" s="1643"/>
      <c r="C243" s="1643"/>
      <c r="D243" s="1644"/>
      <c r="E243" s="486"/>
      <c r="F243" s="1649"/>
      <c r="G243" s="1650"/>
      <c r="H243" s="1651"/>
      <c r="I243" s="414"/>
    </row>
    <row r="244" spans="1:11" ht="15" customHeight="1" x14ac:dyDescent="0.15">
      <c r="A244" s="480"/>
      <c r="B244" s="1643"/>
      <c r="C244" s="1643"/>
      <c r="D244" s="1644"/>
      <c r="E244" s="486"/>
      <c r="F244" s="1649"/>
      <c r="G244" s="1650"/>
      <c r="H244" s="1651"/>
      <c r="I244" s="414"/>
    </row>
    <row r="245" spans="1:11" ht="15" customHeight="1" x14ac:dyDescent="0.15">
      <c r="A245" s="480"/>
      <c r="B245" s="1643"/>
      <c r="C245" s="1643"/>
      <c r="D245" s="1644"/>
      <c r="E245" s="486"/>
      <c r="F245" s="1649"/>
      <c r="G245" s="1650"/>
      <c r="H245" s="1651"/>
      <c r="I245" s="414"/>
    </row>
    <row r="246" spans="1:11" ht="15" customHeight="1" x14ac:dyDescent="0.15">
      <c r="A246" s="480"/>
      <c r="B246" s="1643"/>
      <c r="C246" s="1643"/>
      <c r="D246" s="1644"/>
      <c r="E246" s="486"/>
      <c r="F246" s="1649"/>
      <c r="G246" s="1650"/>
      <c r="H246" s="1651"/>
      <c r="I246" s="414"/>
    </row>
    <row r="247" spans="1:11" ht="15" customHeight="1" x14ac:dyDescent="0.15">
      <c r="A247" s="480"/>
      <c r="B247" s="1643"/>
      <c r="C247" s="1643"/>
      <c r="D247" s="1644"/>
      <c r="E247" s="486"/>
      <c r="F247" s="1649"/>
      <c r="G247" s="1650"/>
      <c r="H247" s="1651"/>
      <c r="I247" s="414"/>
    </row>
    <row r="248" spans="1:11" ht="15" customHeight="1" x14ac:dyDescent="0.15">
      <c r="A248" s="480"/>
      <c r="B248" s="1643"/>
      <c r="C248" s="1643"/>
      <c r="D248" s="1644"/>
      <c r="E248" s="486"/>
      <c r="F248" s="1649"/>
      <c r="G248" s="1650"/>
      <c r="H248" s="1651"/>
      <c r="I248" s="414"/>
    </row>
    <row r="249" spans="1:11" ht="15" customHeight="1" x14ac:dyDescent="0.15">
      <c r="A249" s="480"/>
      <c r="B249" s="1643"/>
      <c r="C249" s="1643"/>
      <c r="D249" s="1644"/>
      <c r="E249" s="486"/>
      <c r="F249" s="1649"/>
      <c r="G249" s="1650"/>
      <c r="H249" s="1651"/>
      <c r="I249" s="414"/>
    </row>
    <row r="250" spans="1:11" ht="15" customHeight="1" x14ac:dyDescent="0.15">
      <c r="A250" s="480"/>
      <c r="B250" s="1643"/>
      <c r="C250" s="1643"/>
      <c r="D250" s="1644"/>
      <c r="E250" s="486"/>
      <c r="F250" s="1649"/>
      <c r="G250" s="1650"/>
      <c r="H250" s="1651"/>
      <c r="I250" s="414"/>
    </row>
    <row r="251" spans="1:11" ht="15" customHeight="1" x14ac:dyDescent="0.15">
      <c r="A251" s="544"/>
      <c r="B251" s="545"/>
      <c r="C251" s="545"/>
      <c r="D251" s="545"/>
      <c r="E251" s="545"/>
      <c r="F251" s="545"/>
      <c r="G251" s="545"/>
      <c r="H251" s="690"/>
      <c r="I251" s="505">
        <f>SUM(I6:I198)</f>
        <v>0</v>
      </c>
    </row>
    <row r="252" spans="1:11" x14ac:dyDescent="0.15">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6 F8 F37">
      <formula1>0.01</formula1>
      <formula2>100</formula2>
    </dataValidation>
    <dataValidation type="whole" allowBlank="1" showInputMessage="1" showErrorMessage="1" errorTitle="ERRORE NEL DATO IMMESSO" error="INSERIRE SOLO NUMERI INTERI" sqref="E105 E201:E250">
      <formula1>1</formula1>
      <formula2>99999</formula2>
    </dataValidation>
    <dataValidation type="whole" allowBlank="1" showInputMessage="1" showErrorMessage="1" errorTitle="ATTENZIONE" error="INSERIRE SOLO VALORI NUMERICI INTERI" sqref="F40 F42 F44 F47:F50 F52:F53 F55 F58 F61:F62 F64:F65 F67:F68 F70 F107 F110 F113:F119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formula1>"_, Sì, No, Non sono stati esternalizzati servizi "</formula1>
    </dataValidation>
  </dataValidations>
  <printOptions horizontalCentered="1"/>
  <pageMargins left="0.23622047244094499" right="0.23622047244094499" top="0.59055118110236204" bottom="0.98425196850393704" header="0.511811023622047" footer="0.511811023622047"/>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Line="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Line="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Line="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Line="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Line="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Line="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Line="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Line="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Line="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Line="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Line="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7" customWidth="1"/>
    <col min="4" max="5" width="21.33203125" style="2" customWidth="1"/>
    <col min="6" max="6" width="21.33203125" style="322" customWidth="1"/>
    <col min="7" max="7" width="21.33203125" style="2" customWidth="1"/>
    <col min="8" max="8" width="9.33203125" style="98" customWidth="1"/>
  </cols>
  <sheetData>
    <row r="1" spans="1:11" s="3" customFormat="1" ht="43.5" customHeight="1" x14ac:dyDescent="0.2">
      <c r="A1" s="1728" t="str">
        <f>'t1'!A1</f>
        <v>REGIONI ED AUTONOMIE LOCALI - anno 2023</v>
      </c>
      <c r="B1" s="1728"/>
      <c r="C1" s="1728"/>
      <c r="D1" s="1728"/>
      <c r="E1" s="1728"/>
      <c r="F1" s="1728"/>
      <c r="G1" s="1728"/>
      <c r="K1"/>
    </row>
    <row r="2" spans="1:11" s="3" customFormat="1" ht="21" customHeight="1" x14ac:dyDescent="0.2">
      <c r="C2" s="354"/>
      <c r="D2" s="1741"/>
      <c r="E2" s="1741"/>
      <c r="F2" s="1741"/>
      <c r="G2" s="1741"/>
      <c r="H2" s="285"/>
      <c r="K2"/>
    </row>
    <row r="3" spans="1:11" s="3" customFormat="1" ht="21" customHeight="1" x14ac:dyDescent="0.25">
      <c r="A3" s="172" t="s">
        <v>313</v>
      </c>
      <c r="B3" s="2"/>
      <c r="C3" s="354"/>
      <c r="F3" s="323"/>
      <c r="G3" s="2"/>
    </row>
    <row r="4" spans="1:11" ht="53.25" customHeight="1" x14ac:dyDescent="0.15">
      <c r="A4" s="158" t="s">
        <v>230</v>
      </c>
      <c r="B4" s="159" t="s">
        <v>192</v>
      </c>
      <c r="C4" s="355" t="str">
        <f>"Presenti 31.12."&amp;'t1'!L1&amp;" (Tab T1) uomini+donne della tabella T1"</f>
        <v>Presenti 31.12.2023 (Tab T1) uomini+donne della tabella T1</v>
      </c>
      <c r="D4" s="159" t="s">
        <v>308</v>
      </c>
      <c r="E4" s="159" t="s">
        <v>311</v>
      </c>
      <c r="F4" s="358" t="s">
        <v>312</v>
      </c>
      <c r="G4" s="159" t="s">
        <v>314</v>
      </c>
    </row>
    <row r="5" spans="1:11" s="175" customFormat="1" ht="10.5" x14ac:dyDescent="0.15">
      <c r="A5" s="157"/>
      <c r="B5" s="170"/>
      <c r="C5" s="356" t="s">
        <v>194</v>
      </c>
      <c r="D5" s="170" t="s">
        <v>195</v>
      </c>
      <c r="E5" s="170" t="s">
        <v>196</v>
      </c>
      <c r="F5" s="359" t="s">
        <v>197</v>
      </c>
      <c r="G5" s="170"/>
      <c r="H5" s="98"/>
    </row>
    <row r="6" spans="1:11" ht="12.75" x14ac:dyDescent="0.2">
      <c r="A6" s="120" t="str">
        <f>'t1'!A6</f>
        <v>SEGRETARIO A</v>
      </c>
      <c r="B6" s="91" t="str">
        <f>'t1'!B6</f>
        <v>0D0102</v>
      </c>
      <c r="C6" s="621">
        <f>('t1'!K6+'t1'!L6)</f>
        <v>0</v>
      </c>
      <c r="D6" s="305">
        <f>'t5'!U7+'t5'!V7</f>
        <v>0</v>
      </c>
      <c r="E6" s="305">
        <f>'t4'!T15</f>
        <v>0</v>
      </c>
      <c r="F6" s="306">
        <f>'t12'!C6</f>
        <v>0</v>
      </c>
      <c r="G6" s="324" t="str">
        <f>IF(OR(AND(NOT(C6),NOT(D6),NOT(E6),NOT(F6)),AND((OR(C6,D6,E6)),F6)),"OK","ERRORE")</f>
        <v>OK</v>
      </c>
    </row>
    <row r="7" spans="1:11" ht="12.75" x14ac:dyDescent="0.2">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2.75" x14ac:dyDescent="0.2">
      <c r="A8" s="120" t="str">
        <f>'t1'!A8</f>
        <v>SEGRETARIO C</v>
      </c>
      <c r="B8" s="91" t="str">
        <f>'t1'!B8</f>
        <v>0D0485</v>
      </c>
      <c r="C8" s="621">
        <f>('t1'!K8+'t1'!L8)</f>
        <v>0</v>
      </c>
      <c r="D8" s="305">
        <f>'t5'!U9+'t5'!V9</f>
        <v>0</v>
      </c>
      <c r="E8" s="305">
        <f>'t4'!T17</f>
        <v>0</v>
      </c>
      <c r="F8" s="306">
        <f>'t12'!C8</f>
        <v>0</v>
      </c>
      <c r="G8" s="324" t="str">
        <f t="shared" si="0"/>
        <v>OK</v>
      </c>
    </row>
    <row r="9" spans="1:11" ht="12.75" x14ac:dyDescent="0.2">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2.75" x14ac:dyDescent="0.2">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2.75" x14ac:dyDescent="0.2">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2.75" x14ac:dyDescent="0.2">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2.75" x14ac:dyDescent="0.2">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2.75" x14ac:dyDescent="0.2">
      <c r="A14" s="120" t="str">
        <f>'t1'!A14</f>
        <v>DIRIGENTE A TEMPO DETERMINATO IN D.O.</v>
      </c>
      <c r="B14" s="91" t="str">
        <f>'t1'!B14</f>
        <v>0D0165</v>
      </c>
      <c r="C14" s="621">
        <f>('t1'!K14+'t1'!L14)</f>
        <v>0</v>
      </c>
      <c r="D14" s="305">
        <f>'t5'!U15+'t5'!V15</f>
        <v>0</v>
      </c>
      <c r="E14" s="305">
        <f>'t4'!T23</f>
        <v>0</v>
      </c>
      <c r="F14" s="306">
        <f>'t12'!C14</f>
        <v>0</v>
      </c>
      <c r="G14" s="324" t="str">
        <f t="shared" si="0"/>
        <v>OK</v>
      </c>
    </row>
    <row r="15" spans="1:11" ht="12.75" x14ac:dyDescent="0.2">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2.75" x14ac:dyDescent="0.2">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2.75" x14ac:dyDescent="0.2">
      <c r="A17" s="120" t="str">
        <f>'t1'!A17</f>
        <v>FUNZIONARI ED ELEVATA QUALIFICAZIONE</v>
      </c>
      <c r="B17" s="91" t="str">
        <f>'t1'!B17</f>
        <v>0FZEQF</v>
      </c>
      <c r="C17" s="621">
        <f>('t1'!K17+'t1'!L17)</f>
        <v>1</v>
      </c>
      <c r="D17" s="305">
        <f>'t5'!U18+'t5'!V18</f>
        <v>0</v>
      </c>
      <c r="E17" s="305">
        <f>'t4'!T26</f>
        <v>0</v>
      </c>
      <c r="F17" s="306">
        <f>'t12'!C17</f>
        <v>1200</v>
      </c>
      <c r="G17" s="324" t="str">
        <f t="shared" si="0"/>
        <v>OK</v>
      </c>
    </row>
    <row r="18" spans="1:7" ht="12.75" x14ac:dyDescent="0.2">
      <c r="A18" s="120" t="str">
        <f>'t1'!A18</f>
        <v>ISTRUTTORI</v>
      </c>
      <c r="B18" s="91" t="str">
        <f>'t1'!B18</f>
        <v>0IR000</v>
      </c>
      <c r="C18" s="621">
        <f>('t1'!K18+'t1'!L18)</f>
        <v>1</v>
      </c>
      <c r="D18" s="305">
        <f>'t5'!U19+'t5'!V19</f>
        <v>0</v>
      </c>
      <c r="E18" s="305">
        <f>'t4'!T27</f>
        <v>0</v>
      </c>
      <c r="F18" s="306">
        <f>'t12'!C18</f>
        <v>1169</v>
      </c>
      <c r="G18" s="324" t="str">
        <f t="shared" si="0"/>
        <v>OK</v>
      </c>
    </row>
    <row r="19" spans="1:7" ht="12.75" x14ac:dyDescent="0.2">
      <c r="A19" s="120" t="str">
        <f>'t1'!A19</f>
        <v>OPERATORI ESPERTI</v>
      </c>
      <c r="B19" s="91" t="str">
        <f>'t1'!B19</f>
        <v>0OEESP</v>
      </c>
      <c r="C19" s="621">
        <f>('t1'!K19+'t1'!L19)</f>
        <v>0</v>
      </c>
      <c r="D19" s="305">
        <f>'t5'!U20+'t5'!V20</f>
        <v>0</v>
      </c>
      <c r="E19" s="305">
        <f>'t4'!T28</f>
        <v>0</v>
      </c>
      <c r="F19" s="306">
        <f>'t12'!C19</f>
        <v>0</v>
      </c>
      <c r="G19" s="324" t="str">
        <f t="shared" si="0"/>
        <v>OK</v>
      </c>
    </row>
    <row r="20" spans="1:7" ht="12.75" x14ac:dyDescent="0.2">
      <c r="A20" s="120" t="str">
        <f>'t1'!A20</f>
        <v>OPERATORI</v>
      </c>
      <c r="B20" s="91" t="str">
        <f>'t1'!B20</f>
        <v>0OP000</v>
      </c>
      <c r="C20" s="621">
        <f>('t1'!K20+'t1'!L20)</f>
        <v>0</v>
      </c>
      <c r="D20" s="305">
        <f>'t5'!U21+'t5'!V21</f>
        <v>0</v>
      </c>
      <c r="E20" s="305">
        <f>'t4'!T29</f>
        <v>0</v>
      </c>
      <c r="F20" s="306">
        <f>'t12'!C20</f>
        <v>0</v>
      </c>
      <c r="G20" s="324" t="str">
        <f t="shared" si="0"/>
        <v>OK</v>
      </c>
    </row>
    <row r="21" spans="1:7" ht="12.75" x14ac:dyDescent="0.2">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2.75" x14ac:dyDescent="0.2">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rintOptions horizontalCentered="1" verticalCentered="1"/>
  <pageMargins left="0.196850393700787" right="0.196850393700787" top="0.196850393700787" bottom="0.15748031496063" header="0.15748031496063" footer="0.15748031496063"/>
  <pageSetup paperSize="9" scale="8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22" customWidth="1"/>
    <col min="5" max="5" width="15.6640625" style="2" customWidth="1"/>
    <col min="6" max="6" width="9.33203125" style="98" customWidth="1"/>
  </cols>
  <sheetData>
    <row r="1" spans="1:9" s="3" customFormat="1" ht="43.5" customHeight="1" x14ac:dyDescent="0.2">
      <c r="A1" s="1728" t="str">
        <f>'t1'!A1</f>
        <v>REGIONI ED AUTONOMIE LOCALI - anno 2023</v>
      </c>
      <c r="B1" s="1728"/>
      <c r="C1" s="1728"/>
      <c r="D1" s="1728"/>
      <c r="E1" s="1728"/>
      <c r="I1"/>
    </row>
    <row r="2" spans="1:9" s="3" customFormat="1" ht="12.75" customHeight="1" x14ac:dyDescent="0.2">
      <c r="C2" s="1741"/>
      <c r="D2" s="1741"/>
      <c r="E2" s="1741"/>
      <c r="F2" s="285"/>
      <c r="I2"/>
    </row>
    <row r="3" spans="1:9" s="3" customFormat="1" ht="21" customHeight="1" x14ac:dyDescent="0.25">
      <c r="A3" s="172" t="s">
        <v>386</v>
      </c>
      <c r="B3" s="2"/>
      <c r="D3" s="323"/>
      <c r="E3" s="2"/>
    </row>
    <row r="4" spans="1:9" ht="81.75" customHeight="1" x14ac:dyDescent="0.15">
      <c r="A4" s="158" t="s">
        <v>230</v>
      </c>
      <c r="B4" s="159" t="s">
        <v>192</v>
      </c>
      <c r="C4" s="159" t="s">
        <v>309</v>
      </c>
      <c r="D4" s="358" t="s">
        <v>358</v>
      </c>
      <c r="E4" s="159" t="s">
        <v>334</v>
      </c>
    </row>
    <row r="5" spans="1:9" s="175" customFormat="1" ht="10.5" x14ac:dyDescent="0.15">
      <c r="A5" s="157"/>
      <c r="B5" s="170"/>
      <c r="C5" s="170" t="s">
        <v>194</v>
      </c>
      <c r="D5" s="359" t="s">
        <v>195</v>
      </c>
      <c r="E5" s="170"/>
      <c r="F5" s="174"/>
    </row>
    <row r="6" spans="1:9" ht="12.75" x14ac:dyDescent="0.2">
      <c r="A6" s="120" t="str">
        <f>'t1'!A6</f>
        <v>SEGRETARIO A</v>
      </c>
      <c r="B6" s="91" t="str">
        <f>'t1'!B6</f>
        <v>0D0102</v>
      </c>
      <c r="C6" s="305">
        <f>'t13'!Y6</f>
        <v>0</v>
      </c>
      <c r="D6" s="306">
        <f>('t3'!K6+'t3'!L6+'t3'!M6+'t3'!N6+'t3'!O6+'t3'!P6)+('t12'!C6/12)</f>
        <v>0</v>
      </c>
      <c r="E6" s="324" t="str">
        <f>IF(OR((NOT(C6)),(AND(C6&gt;=0,D6&gt;0))),"OK","ERRORE")</f>
        <v>OK</v>
      </c>
    </row>
    <row r="7" spans="1:9" ht="12.75" x14ac:dyDescent="0.2">
      <c r="A7" s="120" t="str">
        <f>'t1'!A7</f>
        <v>SEGRETARIO B</v>
      </c>
      <c r="B7" s="91" t="str">
        <f>'t1'!B7</f>
        <v>0D0103</v>
      </c>
      <c r="C7" s="305">
        <f>'t13'!Y7</f>
        <v>0</v>
      </c>
      <c r="D7" s="306">
        <f>('t3'!K7+'t3'!L7+'t3'!M7+'t3'!N7+'t3'!O7+'t3'!P7)+('t12'!C7/12)</f>
        <v>0</v>
      </c>
      <c r="E7" s="324" t="str">
        <f t="shared" ref="E7:E22" si="0">IF(OR((NOT(C7)),(AND(C7&gt;=0,D7&gt;0))),"OK","ERRORE")</f>
        <v>OK</v>
      </c>
    </row>
    <row r="8" spans="1:9" ht="12.75" x14ac:dyDescent="0.2">
      <c r="A8" s="120" t="str">
        <f>'t1'!A8</f>
        <v>SEGRETARIO C</v>
      </c>
      <c r="B8" s="91" t="str">
        <f>'t1'!B8</f>
        <v>0D0485</v>
      </c>
      <c r="C8" s="305">
        <f>'t13'!Y8</f>
        <v>0</v>
      </c>
      <c r="D8" s="306">
        <f>('t3'!K8+'t3'!L8+'t3'!M8+'t3'!N8+'t3'!O8+'t3'!P8)+('t12'!C8/12)</f>
        <v>0</v>
      </c>
      <c r="E8" s="324" t="str">
        <f t="shared" si="0"/>
        <v>OK</v>
      </c>
    </row>
    <row r="9" spans="1:9" ht="12.75" x14ac:dyDescent="0.2">
      <c r="A9" s="120" t="str">
        <f>'t1'!A9</f>
        <v>DIRETTORE  GENERALE</v>
      </c>
      <c r="B9" s="91" t="str">
        <f>'t1'!B9</f>
        <v>0D0097</v>
      </c>
      <c r="C9" s="305">
        <f>'t13'!Y9</f>
        <v>0</v>
      </c>
      <c r="D9" s="306">
        <f>('t3'!K9+'t3'!L9+'t3'!M9+'t3'!N9+'t3'!O9+'t3'!P9)+('t12'!C9/12)</f>
        <v>0</v>
      </c>
      <c r="E9" s="324" t="str">
        <f>IF(OR((NOT(C9)),(AND(C9&gt;=0,D9&gt;0))),"OK","ERRORE")</f>
        <v>OK</v>
      </c>
    </row>
    <row r="10" spans="1:9" ht="12.75" x14ac:dyDescent="0.2">
      <c r="A10" s="120" t="str">
        <f>'t1'!A10</f>
        <v>ALTE SPECIALIZZ. FUORI D.O.</v>
      </c>
      <c r="B10" s="91" t="str">
        <f>'t1'!B10</f>
        <v>0D0095</v>
      </c>
      <c r="C10" s="305">
        <f>'t13'!Y10</f>
        <v>0</v>
      </c>
      <c r="D10" s="306">
        <f>('t3'!K10+'t3'!L10+'t3'!M10+'t3'!N10+'t3'!O10+'t3'!P10)+('t12'!C10/12)</f>
        <v>0</v>
      </c>
      <c r="E10" s="324" t="str">
        <f>IF(OR((NOT(C10)),(AND(C10&gt;=0,D10&gt;0))),"OK","ERRORE")</f>
        <v>OK</v>
      </c>
    </row>
    <row r="11" spans="1:9" ht="12.75" x14ac:dyDescent="0.2">
      <c r="A11" s="120" t="str">
        <f>'t1'!A11</f>
        <v>DIRIGENTE A TEMPO DETERMINATO FUORI D.O.</v>
      </c>
      <c r="B11" s="91" t="str">
        <f>'t1'!B11</f>
        <v>0D0098</v>
      </c>
      <c r="C11" s="305">
        <f>'t13'!Y11</f>
        <v>0</v>
      </c>
      <c r="D11" s="306">
        <f>('t3'!K11+'t3'!L11+'t3'!M11+'t3'!N11+'t3'!O11+'t3'!P11)+('t12'!C11/12)</f>
        <v>0</v>
      </c>
      <c r="E11" s="324" t="str">
        <f>IF(OR((NOT(C11)),(AND(C11&gt;=0,D11&gt;0))),"OK","ERRORE")</f>
        <v>OK</v>
      </c>
    </row>
    <row r="12" spans="1:9" ht="12.75" x14ac:dyDescent="0.2">
      <c r="A12" s="120" t="str">
        <f>'t1'!A12</f>
        <v>SEGRETARIO GENERALE CCIAA</v>
      </c>
      <c r="B12" s="91" t="str">
        <f>'t1'!B12</f>
        <v>0D0104</v>
      </c>
      <c r="C12" s="305">
        <f>'t13'!Y12</f>
        <v>0</v>
      </c>
      <c r="D12" s="306">
        <f>('t3'!K12+'t3'!L12+'t3'!M12+'t3'!N12+'t3'!O12+'t3'!P12)+('t12'!C12/12)</f>
        <v>0</v>
      </c>
      <c r="E12" s="324" t="str">
        <f>IF(OR((NOT(C12)),(AND(C12&gt;=0,D12&gt;0))),"OK","ERRORE")</f>
        <v>OK</v>
      </c>
    </row>
    <row r="13" spans="1:9" ht="12.75" x14ac:dyDescent="0.2">
      <c r="A13" s="120" t="str">
        <f>'t1'!A13</f>
        <v>DIRIGENTE A TEMPO INDETERMINATO</v>
      </c>
      <c r="B13" s="91" t="str">
        <f>'t1'!B13</f>
        <v>0D0164</v>
      </c>
      <c r="C13" s="305">
        <f>'t13'!Y13</f>
        <v>0</v>
      </c>
      <c r="D13" s="306">
        <f>('t3'!K13+'t3'!L13+'t3'!M13+'t3'!N13+'t3'!O13+'t3'!P13)+('t12'!C13/12)</f>
        <v>0</v>
      </c>
      <c r="E13" s="324" t="str">
        <f>IF(OR((NOT(C13)),(AND(C13&gt;=0,D13&gt;0))),"OK","ERRORE")</f>
        <v>OK</v>
      </c>
    </row>
    <row r="14" spans="1:9" ht="12.75" x14ac:dyDescent="0.2">
      <c r="A14" s="120" t="str">
        <f>'t1'!A14</f>
        <v>DIRIGENTE A TEMPO DETERMINATO IN D.O.</v>
      </c>
      <c r="B14" s="91" t="str">
        <f>'t1'!B14</f>
        <v>0D0165</v>
      </c>
      <c r="C14" s="305">
        <f>'t13'!Y14</f>
        <v>0</v>
      </c>
      <c r="D14" s="306">
        <f>('t3'!K14+'t3'!L14+'t3'!M14+'t3'!N14+'t3'!O14+'t3'!P14)+('t12'!C14/12)</f>
        <v>0</v>
      </c>
      <c r="E14" s="324" t="str">
        <f t="shared" si="0"/>
        <v>OK</v>
      </c>
    </row>
    <row r="15" spans="1:9" ht="12.75" x14ac:dyDescent="0.2">
      <c r="A15" s="120" t="str">
        <f>'t1'!A15</f>
        <v xml:space="preserve">ALTE SPECIALIZZ. IN D.O. </v>
      </c>
      <c r="B15" s="91" t="str">
        <f>'t1'!B15</f>
        <v>0D0I95</v>
      </c>
      <c r="C15" s="305">
        <f>'t13'!Y15</f>
        <v>0</v>
      </c>
      <c r="D15" s="306">
        <f>('t3'!K15+'t3'!L15+'t3'!M15+'t3'!N15+'t3'!O15+'t3'!P15)+('t12'!C15/12)</f>
        <v>0</v>
      </c>
      <c r="E15" s="324" t="str">
        <f t="shared" si="0"/>
        <v>OK</v>
      </c>
    </row>
    <row r="16" spans="1:9" ht="12.75" x14ac:dyDescent="0.2">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2.75" x14ac:dyDescent="0.2">
      <c r="A17" s="120" t="str">
        <f>'t1'!A17</f>
        <v>FUNZIONARI ED ELEVATA QUALIFICAZIONE</v>
      </c>
      <c r="B17" s="91" t="str">
        <f>'t1'!B17</f>
        <v>0FZEQF</v>
      </c>
      <c r="C17" s="305">
        <f>'t13'!Y17</f>
        <v>29746</v>
      </c>
      <c r="D17" s="306">
        <f>('t3'!K17+'t3'!L17+'t3'!M17+'t3'!N17+'t3'!O17+'t3'!P17)+('t12'!C17/12)</f>
        <v>100</v>
      </c>
      <c r="E17" s="324" t="str">
        <f t="shared" si="0"/>
        <v>OK</v>
      </c>
    </row>
    <row r="18" spans="1:5" ht="12.75" x14ac:dyDescent="0.2">
      <c r="A18" s="120" t="str">
        <f>'t1'!A18</f>
        <v>ISTRUTTORI</v>
      </c>
      <c r="B18" s="91" t="str">
        <f>'t1'!B18</f>
        <v>0IR000</v>
      </c>
      <c r="C18" s="305">
        <f>'t13'!Y18</f>
        <v>2456</v>
      </c>
      <c r="D18" s="306">
        <f>('t3'!K18+'t3'!L18+'t3'!M18+'t3'!N18+'t3'!O18+'t3'!P18)+('t12'!C18/12)</f>
        <v>97.42</v>
      </c>
      <c r="E18" s="324" t="str">
        <f t="shared" si="0"/>
        <v>OK</v>
      </c>
    </row>
    <row r="19" spans="1:5" ht="12.75" x14ac:dyDescent="0.2">
      <c r="A19" s="120" t="str">
        <f>'t1'!A19</f>
        <v>OPERATORI ESPERTI</v>
      </c>
      <c r="B19" s="91" t="str">
        <f>'t1'!B19</f>
        <v>0OEESP</v>
      </c>
      <c r="C19" s="305">
        <f>'t13'!Y19</f>
        <v>0</v>
      </c>
      <c r="D19" s="306">
        <f>('t3'!K19+'t3'!L19+'t3'!M19+'t3'!N19+'t3'!O19+'t3'!P19)+('t12'!C19/12)</f>
        <v>0</v>
      </c>
      <c r="E19" s="324" t="str">
        <f t="shared" si="0"/>
        <v>OK</v>
      </c>
    </row>
    <row r="20" spans="1:5" ht="12.75" x14ac:dyDescent="0.2">
      <c r="A20" s="120" t="str">
        <f>'t1'!A20</f>
        <v>OPERATORI</v>
      </c>
      <c r="B20" s="91" t="str">
        <f>'t1'!B20</f>
        <v>0OP000</v>
      </c>
      <c r="C20" s="305">
        <f>'t13'!Y20</f>
        <v>0</v>
      </c>
      <c r="D20" s="306">
        <f>('t3'!K20+'t3'!L20+'t3'!M20+'t3'!N20+'t3'!O20+'t3'!P20)+('t12'!C20/12)</f>
        <v>0</v>
      </c>
      <c r="E20" s="324" t="str">
        <f t="shared" si="0"/>
        <v>OK</v>
      </c>
    </row>
    <row r="21" spans="1:5" ht="12.75" x14ac:dyDescent="0.2">
      <c r="A21" s="120" t="str">
        <f>'t1'!A21</f>
        <v>CONTRATTISTI</v>
      </c>
      <c r="B21" s="91" t="str">
        <f>'t1'!B21</f>
        <v>000061</v>
      </c>
      <c r="C21" s="305">
        <f>'t13'!Y21</f>
        <v>0</v>
      </c>
      <c r="D21" s="306">
        <f>('t3'!K21+'t3'!L21+'t3'!M21+'t3'!N21+'t3'!O21+'t3'!P21)+('t12'!C21/12)</f>
        <v>0</v>
      </c>
      <c r="E21" s="324" t="str">
        <f>IF(OR((NOT(C21)),(AND(C21&gt;=0,D21&gt;0))),"OK","ERRORE")</f>
        <v>OK</v>
      </c>
    </row>
    <row r="22" spans="1:5" ht="12.75" x14ac:dyDescent="0.2">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78" t="str">
        <f>'t1'!A1</f>
        <v>REGIONI ED AUTONOMIE LOCALI - anno 2023</v>
      </c>
      <c r="B1" s="1879"/>
      <c r="C1" s="1879"/>
      <c r="D1" s="1879"/>
      <c r="E1" s="1879"/>
      <c r="F1" s="1879"/>
      <c r="G1" s="1879"/>
      <c r="H1" s="1879"/>
      <c r="I1" s="1879"/>
      <c r="J1" s="1879"/>
      <c r="K1" s="1879"/>
      <c r="L1" s="1880"/>
      <c r="M1" s="284"/>
      <c r="W1"/>
    </row>
    <row r="2" spans="1:23" s="3" customFormat="1" ht="12.75" customHeight="1" x14ac:dyDescent="0.2">
      <c r="D2" s="1741"/>
      <c r="E2" s="1741"/>
      <c r="F2" s="1741"/>
      <c r="G2" s="1741"/>
      <c r="H2" s="1741"/>
      <c r="I2" s="1741"/>
      <c r="J2" s="1741"/>
      <c r="K2" s="1741"/>
      <c r="W2"/>
    </row>
    <row r="3" spans="1:23" s="3" customFormat="1" ht="29.25" customHeight="1" x14ac:dyDescent="0.25">
      <c r="A3" s="172" t="s">
        <v>636</v>
      </c>
      <c r="B3" s="2"/>
      <c r="C3" s="2"/>
    </row>
    <row r="4" spans="1:23" ht="45" x14ac:dyDescent="0.15">
      <c r="A4" s="158" t="s">
        <v>230</v>
      </c>
      <c r="B4" s="159" t="s">
        <v>192</v>
      </c>
      <c r="C4" s="159" t="s">
        <v>47</v>
      </c>
      <c r="D4" s="159" t="s">
        <v>48</v>
      </c>
      <c r="E4" s="159" t="s">
        <v>49</v>
      </c>
      <c r="F4" s="159" t="s">
        <v>50</v>
      </c>
      <c r="G4" s="159" t="s">
        <v>51</v>
      </c>
      <c r="H4" s="159" t="s">
        <v>52</v>
      </c>
      <c r="I4" s="159" t="s">
        <v>53</v>
      </c>
      <c r="J4" s="159" t="s">
        <v>54</v>
      </c>
      <c r="K4" s="159" t="s">
        <v>55</v>
      </c>
      <c r="L4" s="529" t="s">
        <v>487</v>
      </c>
    </row>
    <row r="5" spans="1:23" s="175" customFormat="1" ht="56.25" x14ac:dyDescent="0.15">
      <c r="A5" s="157"/>
      <c r="B5" s="170"/>
      <c r="C5" s="170" t="s">
        <v>194</v>
      </c>
      <c r="D5" s="170" t="s">
        <v>195</v>
      </c>
      <c r="E5" s="170" t="s">
        <v>196</v>
      </c>
      <c r="F5" s="170" t="s">
        <v>197</v>
      </c>
      <c r="G5" s="170" t="s">
        <v>198</v>
      </c>
      <c r="H5" s="170" t="s">
        <v>218</v>
      </c>
      <c r="I5" s="170"/>
      <c r="J5" s="580" t="s">
        <v>509</v>
      </c>
      <c r="K5" s="580" t="s">
        <v>603</v>
      </c>
      <c r="L5" s="582"/>
    </row>
    <row r="6" spans="1:23" s="805" customFormat="1" ht="12.75" x14ac:dyDescent="0.2">
      <c r="A6" s="120" t="str">
        <f>'t1'!A6</f>
        <v>SEGRETARIO A</v>
      </c>
      <c r="B6" s="91" t="str">
        <f>'t1'!B6</f>
        <v>0D0102</v>
      </c>
      <c r="C6" s="806">
        <f>'t11'!W8+'t11'!X8</f>
        <v>0</v>
      </c>
      <c r="D6" s="806">
        <f>'t1'!K6+'t1'!L6</f>
        <v>0</v>
      </c>
      <c r="E6" s="806">
        <f>'t3'!K6+'t3'!L6+'t3'!M6+'t3'!N6+'t3'!O6+'t3'!P6</f>
        <v>0</v>
      </c>
      <c r="F6" s="806">
        <f>'t4'!T15</f>
        <v>0</v>
      </c>
      <c r="G6" s="303">
        <f>'t4'!C32</f>
        <v>0</v>
      </c>
      <c r="H6" s="806">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2.75" x14ac:dyDescent="0.2">
      <c r="A7" s="120" t="str">
        <f>'t1'!A7</f>
        <v>SEGRETARIO B</v>
      </c>
      <c r="B7" s="91" t="str">
        <f>'t1'!B7</f>
        <v>0D0103</v>
      </c>
      <c r="C7" s="806">
        <f>'t11'!W9+'t11'!X9</f>
        <v>0</v>
      </c>
      <c r="D7" s="806">
        <f>'t1'!K7+'t1'!L7</f>
        <v>0</v>
      </c>
      <c r="E7" s="806">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2.75" x14ac:dyDescent="0.2">
      <c r="A8" s="120" t="str">
        <f>'t1'!A8</f>
        <v>SEGRETARIO C</v>
      </c>
      <c r="B8" s="91" t="str">
        <f>'t1'!B8</f>
        <v>0D0485</v>
      </c>
      <c r="C8" s="806">
        <f>'t11'!W10+'t11'!X10</f>
        <v>0</v>
      </c>
      <c r="D8" s="806">
        <f>'t1'!K8+'t1'!L8</f>
        <v>0</v>
      </c>
      <c r="E8" s="806">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2.75" x14ac:dyDescent="0.2">
      <c r="A9" s="120" t="str">
        <f>'t1'!A9</f>
        <v>DIRETTORE  GENERALE</v>
      </c>
      <c r="B9" s="91" t="str">
        <f>'t1'!B9</f>
        <v>0D0097</v>
      </c>
      <c r="C9" s="806">
        <f>'t11'!W11+'t11'!X11</f>
        <v>0</v>
      </c>
      <c r="D9" s="806">
        <f>'t1'!K9+'t1'!L9</f>
        <v>0</v>
      </c>
      <c r="E9" s="806">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2.75" x14ac:dyDescent="0.2">
      <c r="A10" s="120" t="str">
        <f>'t1'!A10</f>
        <v>ALTE SPECIALIZZ. FUORI D.O.</v>
      </c>
      <c r="B10" s="91" t="str">
        <f>'t1'!B10</f>
        <v>0D0095</v>
      </c>
      <c r="C10" s="806">
        <f>'t11'!W12+'t11'!X12</f>
        <v>0</v>
      </c>
      <c r="D10" s="806">
        <f>'t1'!K10+'t1'!L10</f>
        <v>0</v>
      </c>
      <c r="E10" s="806">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2.75" x14ac:dyDescent="0.2">
      <c r="A11" s="120" t="str">
        <f>'t1'!A11</f>
        <v>DIRIGENTE A TEMPO DETERMINATO FUORI D.O.</v>
      </c>
      <c r="B11" s="91" t="str">
        <f>'t1'!B11</f>
        <v>0D0098</v>
      </c>
      <c r="C11" s="806">
        <f>'t11'!W13+'t11'!X13</f>
        <v>0</v>
      </c>
      <c r="D11" s="806">
        <f>'t1'!K11+'t1'!L11</f>
        <v>0</v>
      </c>
      <c r="E11" s="806">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2.75" x14ac:dyDescent="0.2">
      <c r="A12" s="120" t="str">
        <f>'t1'!A12</f>
        <v>SEGRETARIO GENERALE CCIAA</v>
      </c>
      <c r="B12" s="91" t="str">
        <f>'t1'!B12</f>
        <v>0D0104</v>
      </c>
      <c r="C12" s="806">
        <f>'t11'!W14+'t11'!X14</f>
        <v>0</v>
      </c>
      <c r="D12" s="806">
        <f>'t1'!K12+'t1'!L12</f>
        <v>0</v>
      </c>
      <c r="E12" s="806">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2.75" x14ac:dyDescent="0.2">
      <c r="A13" s="120" t="str">
        <f>'t1'!A13</f>
        <v>DIRIGENTE A TEMPO INDETERMINATO</v>
      </c>
      <c r="B13" s="91" t="str">
        <f>'t1'!B13</f>
        <v>0D0164</v>
      </c>
      <c r="C13" s="806">
        <f>'t11'!W15+'t11'!X15</f>
        <v>0</v>
      </c>
      <c r="D13" s="806">
        <f>'t1'!K13+'t1'!L13</f>
        <v>0</v>
      </c>
      <c r="E13" s="806">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2.75" x14ac:dyDescent="0.2">
      <c r="A14" s="120" t="str">
        <f>'t1'!A14</f>
        <v>DIRIGENTE A TEMPO DETERMINATO IN D.O.</v>
      </c>
      <c r="B14" s="91" t="str">
        <f>'t1'!B14</f>
        <v>0D0165</v>
      </c>
      <c r="C14" s="806">
        <f>'t11'!W16+'t11'!X16</f>
        <v>0</v>
      </c>
      <c r="D14" s="806">
        <f>'t1'!K14+'t1'!L14</f>
        <v>0</v>
      </c>
      <c r="E14" s="806">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2.75" x14ac:dyDescent="0.2">
      <c r="A15" s="120" t="str">
        <f>'t1'!A15</f>
        <v xml:space="preserve">ALTE SPECIALIZZ. IN D.O. </v>
      </c>
      <c r="B15" s="91" t="str">
        <f>'t1'!B15</f>
        <v>0D0I95</v>
      </c>
      <c r="C15" s="806">
        <f>'t11'!W17+'t11'!X17</f>
        <v>0</v>
      </c>
      <c r="D15" s="806">
        <f>'t1'!K15+'t1'!L15</f>
        <v>0</v>
      </c>
      <c r="E15" s="806">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2.75" x14ac:dyDescent="0.2">
      <c r="A16" s="120" t="str">
        <f>'t1'!A16</f>
        <v>RESPONSABILE DEI SERVIZI O DEGLI UFFICI IN D.O</v>
      </c>
      <c r="B16" s="91" t="str">
        <f>'t1'!B16</f>
        <v>0D0I96</v>
      </c>
      <c r="C16" s="806">
        <f>'t11'!W18+'t11'!X18</f>
        <v>0</v>
      </c>
      <c r="D16" s="806">
        <f>'t1'!K16+'t1'!L16</f>
        <v>0</v>
      </c>
      <c r="E16" s="806">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2.75" x14ac:dyDescent="0.2">
      <c r="A17" s="120" t="str">
        <f>'t1'!A17</f>
        <v>FUNZIONARI ED ELEVATA QUALIFICAZIONE</v>
      </c>
      <c r="B17" s="91" t="str">
        <f>'t1'!B17</f>
        <v>0FZEQF</v>
      </c>
      <c r="C17" s="806">
        <f>'t11'!W19+'t11'!X19</f>
        <v>31</v>
      </c>
      <c r="D17" s="806">
        <f>'t1'!K17+'t1'!L17</f>
        <v>1</v>
      </c>
      <c r="E17" s="806">
        <f>'t3'!K17+'t3'!L17+'t3'!M17+'t3'!N17+'t3'!O17+'t3'!P17</f>
        <v>0</v>
      </c>
      <c r="F17" s="305">
        <f>'t4'!T26</f>
        <v>0</v>
      </c>
      <c r="G17" s="303">
        <f>'t4'!N32</f>
        <v>0</v>
      </c>
      <c r="H17" s="305">
        <f>'t5'!U18+'t5'!V18</f>
        <v>0</v>
      </c>
      <c r="I17" s="324" t="str">
        <f t="shared" si="0"/>
        <v>OK</v>
      </c>
      <c r="J17" s="324" t="str">
        <f t="shared" si="1"/>
        <v>OK</v>
      </c>
      <c r="K17" s="324" t="str">
        <f t="shared" si="2"/>
        <v>OK</v>
      </c>
      <c r="L17" s="583" t="str">
        <f t="shared" si="3"/>
        <v/>
      </c>
    </row>
    <row r="18" spans="1:12" ht="12.75" x14ac:dyDescent="0.2">
      <c r="A18" s="120" t="str">
        <f>'t1'!A18</f>
        <v>ISTRUTTORI</v>
      </c>
      <c r="B18" s="91" t="str">
        <f>'t1'!B18</f>
        <v>0IR000</v>
      </c>
      <c r="C18" s="806">
        <f>'t11'!W20+'t11'!X20</f>
        <v>39</v>
      </c>
      <c r="D18" s="806">
        <f>'t1'!K18+'t1'!L18</f>
        <v>1</v>
      </c>
      <c r="E18" s="806">
        <f>'t3'!K18+'t3'!L18+'t3'!M18+'t3'!N18+'t3'!O18+'t3'!P18</f>
        <v>0</v>
      </c>
      <c r="F18" s="305">
        <f>'t4'!T27</f>
        <v>0</v>
      </c>
      <c r="G18" s="303">
        <f>'t4'!O32</f>
        <v>0</v>
      </c>
      <c r="H18" s="305">
        <f>'t5'!U19+'t5'!V19</f>
        <v>0</v>
      </c>
      <c r="I18" s="324" t="str">
        <f t="shared" si="0"/>
        <v>OK</v>
      </c>
      <c r="J18" s="324" t="str">
        <f t="shared" si="1"/>
        <v>OK</v>
      </c>
      <c r="K18" s="324" t="str">
        <f t="shared" si="2"/>
        <v>OK</v>
      </c>
      <c r="L18" s="583" t="str">
        <f t="shared" si="3"/>
        <v/>
      </c>
    </row>
    <row r="19" spans="1:12" ht="12.75" x14ac:dyDescent="0.2">
      <c r="A19" s="120" t="str">
        <f>'t1'!A19</f>
        <v>OPERATORI ESPERTI</v>
      </c>
      <c r="B19" s="91" t="str">
        <f>'t1'!B19</f>
        <v>0OEESP</v>
      </c>
      <c r="C19" s="806">
        <f>'t11'!W21+'t11'!X21</f>
        <v>0</v>
      </c>
      <c r="D19" s="806">
        <f>'t1'!K19+'t1'!L19</f>
        <v>0</v>
      </c>
      <c r="E19" s="806">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2.75" x14ac:dyDescent="0.2">
      <c r="A20" s="120" t="str">
        <f>'t1'!A20</f>
        <v>OPERATORI</v>
      </c>
      <c r="B20" s="91" t="str">
        <f>'t1'!B20</f>
        <v>0OP000</v>
      </c>
      <c r="C20" s="806">
        <f>'t11'!W22+'t11'!X22</f>
        <v>0</v>
      </c>
      <c r="D20" s="806">
        <f>'t1'!K20+'t1'!L20</f>
        <v>0</v>
      </c>
      <c r="E20" s="806">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2.75" x14ac:dyDescent="0.2">
      <c r="A21" s="120" t="str">
        <f>'t1'!A21</f>
        <v>CONTRATTISTI</v>
      </c>
      <c r="B21" s="91" t="str">
        <f>'t1'!B21</f>
        <v>000061</v>
      </c>
      <c r="C21" s="806">
        <f>'t11'!W23+'t11'!X23</f>
        <v>0</v>
      </c>
      <c r="D21" s="806">
        <f>'t1'!K21+'t1'!L21</f>
        <v>0</v>
      </c>
      <c r="E21" s="806">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2.75" x14ac:dyDescent="0.2">
      <c r="A22" s="120" t="str">
        <f>'t1'!A22</f>
        <v>COLLABORATORE A T.D. ART. 90 TUEL</v>
      </c>
      <c r="B22" s="91" t="str">
        <f>'t1'!B22</f>
        <v>000096</v>
      </c>
      <c r="C22" s="806">
        <f>'t11'!W24+'t11'!X24</f>
        <v>0</v>
      </c>
      <c r="D22" s="806">
        <f>'t1'!K22+'t1'!L22</f>
        <v>0</v>
      </c>
      <c r="E22" s="806">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rintOptions horizontalCentered="1"/>
  <pageMargins left="0.2" right="0.2" top="0.196850393700787" bottom="0.15748031496063" header="0.15748031496063" footer="0.15748031496063"/>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8" customWidth="1"/>
    <col min="7" max="7" width="18.33203125" style="98" customWidth="1"/>
    <col min="8" max="8" width="16.33203125" style="2" customWidth="1"/>
    <col min="9" max="9" width="15.6640625" style="98" customWidth="1"/>
    <col min="10" max="10" width="18.33203125" style="2" customWidth="1"/>
  </cols>
  <sheetData>
    <row r="1" spans="1:13" s="3" customFormat="1" ht="43.5" customHeight="1" x14ac:dyDescent="0.2">
      <c r="A1" s="1728" t="str">
        <f>'t1'!A1</f>
        <v>REGIONI ED AUTONOMIE LOCALI - anno 2023</v>
      </c>
      <c r="B1" s="1728"/>
      <c r="C1" s="1728"/>
      <c r="D1" s="1728"/>
      <c r="E1" s="1728"/>
      <c r="F1" s="1728"/>
      <c r="G1" s="1728"/>
      <c r="H1" s="1728"/>
      <c r="I1" s="1728"/>
      <c r="J1" s="1728"/>
      <c r="M1"/>
    </row>
    <row r="2" spans="1:13" s="3" customFormat="1" ht="12.75" customHeight="1" x14ac:dyDescent="0.2">
      <c r="D2" s="1741"/>
      <c r="E2" s="1741"/>
      <c r="F2" s="1741"/>
      <c r="G2" s="1741"/>
      <c r="H2" s="1741"/>
      <c r="I2" s="1741"/>
      <c r="J2" s="1741"/>
      <c r="M2"/>
    </row>
    <row r="3" spans="1:13" s="3" customFormat="1" ht="21" customHeight="1" x14ac:dyDescent="0.25">
      <c r="A3" s="172" t="s">
        <v>481</v>
      </c>
      <c r="B3" s="2"/>
      <c r="C3" s="2"/>
    </row>
    <row r="4" spans="1:13" ht="33.75" x14ac:dyDescent="0.15">
      <c r="A4" s="158" t="s">
        <v>230</v>
      </c>
      <c r="B4" s="159" t="s">
        <v>192</v>
      </c>
      <c r="C4" s="529" t="s">
        <v>309</v>
      </c>
      <c r="D4" s="159" t="s">
        <v>325</v>
      </c>
      <c r="E4" s="529" t="s">
        <v>474</v>
      </c>
      <c r="F4" s="529" t="s">
        <v>480</v>
      </c>
      <c r="G4" s="159" t="s">
        <v>391</v>
      </c>
      <c r="H4" s="529" t="s">
        <v>475</v>
      </c>
      <c r="I4" s="529" t="s">
        <v>480</v>
      </c>
      <c r="J4" s="529" t="s">
        <v>476</v>
      </c>
    </row>
    <row r="5" spans="1:13" s="175" customFormat="1" ht="10.5" x14ac:dyDescent="0.15">
      <c r="A5" s="157"/>
      <c r="B5" s="170"/>
      <c r="C5" s="170" t="s">
        <v>194</v>
      </c>
      <c r="D5" s="170" t="s">
        <v>195</v>
      </c>
      <c r="E5" s="170" t="s">
        <v>472</v>
      </c>
      <c r="F5" s="170" t="s">
        <v>478</v>
      </c>
      <c r="G5" s="170" t="s">
        <v>198</v>
      </c>
      <c r="H5" s="170" t="s">
        <v>473</v>
      </c>
      <c r="I5" s="170" t="s">
        <v>479</v>
      </c>
      <c r="J5" s="170"/>
    </row>
    <row r="6" spans="1:13" ht="12.75" x14ac:dyDescent="0.2">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2.75" x14ac:dyDescent="0.2">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2.75" x14ac:dyDescent="0.2">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2.75" x14ac:dyDescent="0.2">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2.75" x14ac:dyDescent="0.2">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2.75" x14ac:dyDescent="0.2">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2.75" x14ac:dyDescent="0.2">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2.75" x14ac:dyDescent="0.2">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2.75" x14ac:dyDescent="0.2">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2.75" x14ac:dyDescent="0.2">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2.75" x14ac:dyDescent="0.2">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2.75" x14ac:dyDescent="0.2">
      <c r="A17" s="120" t="str">
        <f>'t1'!A17</f>
        <v>FUNZIONARI ED ELEVATA QUALIFICAZIONE</v>
      </c>
      <c r="B17" s="91" t="str">
        <f>'t1'!B17</f>
        <v>0FZEQF</v>
      </c>
      <c r="C17" s="305">
        <f>'t13'!Y17</f>
        <v>29746</v>
      </c>
      <c r="D17" s="305">
        <f>'t13'!V17</f>
        <v>0</v>
      </c>
      <c r="E17" s="307" t="str">
        <f t="shared" si="0"/>
        <v xml:space="preserve"> </v>
      </c>
      <c r="F17" s="292" t="str">
        <f t="shared" si="1"/>
        <v xml:space="preserve"> </v>
      </c>
      <c r="G17" s="305">
        <f>'t13'!W17</f>
        <v>433</v>
      </c>
      <c r="H17" s="307">
        <f t="shared" si="2"/>
        <v>1.46E-2</v>
      </c>
      <c r="I17" s="292" t="str">
        <f t="shared" si="3"/>
        <v>OK</v>
      </c>
      <c r="J17" s="324" t="str">
        <f t="shared" si="4"/>
        <v>OK</v>
      </c>
    </row>
    <row r="18" spans="1:10" ht="12.75" x14ac:dyDescent="0.2">
      <c r="A18" s="120" t="str">
        <f>'t1'!A18</f>
        <v>ISTRUTTORI</v>
      </c>
      <c r="B18" s="91" t="str">
        <f>'t1'!B18</f>
        <v>0IR000</v>
      </c>
      <c r="C18" s="305">
        <f>'t13'!Y18</f>
        <v>2456</v>
      </c>
      <c r="D18" s="305">
        <f>'t13'!V18</f>
        <v>0</v>
      </c>
      <c r="E18" s="307" t="str">
        <f t="shared" si="0"/>
        <v xml:space="preserve"> </v>
      </c>
      <c r="F18" s="292" t="str">
        <f t="shared" si="1"/>
        <v xml:space="preserve"> </v>
      </c>
      <c r="G18" s="305">
        <f>'t13'!W18</f>
        <v>100</v>
      </c>
      <c r="H18" s="307">
        <f t="shared" si="2"/>
        <v>4.07E-2</v>
      </c>
      <c r="I18" s="292" t="str">
        <f t="shared" si="3"/>
        <v>OK</v>
      </c>
      <c r="J18" s="324" t="str">
        <f t="shared" si="4"/>
        <v>OK</v>
      </c>
    </row>
    <row r="19" spans="1:10" ht="12.75" x14ac:dyDescent="0.2">
      <c r="A19" s="120" t="str">
        <f>'t1'!A19</f>
        <v>OPERATORI ESPERTI</v>
      </c>
      <c r="B19" s="91" t="str">
        <f>'t1'!B19</f>
        <v>0OEESP</v>
      </c>
      <c r="C19" s="305">
        <f>'t13'!Y19</f>
        <v>0</v>
      </c>
      <c r="D19" s="305">
        <f>'t13'!V19</f>
        <v>0</v>
      </c>
      <c r="E19" s="307" t="str">
        <f t="shared" si="0"/>
        <v xml:space="preserve"> </v>
      </c>
      <c r="F19" s="292" t="str">
        <f t="shared" si="1"/>
        <v xml:space="preserve"> </v>
      </c>
      <c r="G19" s="305">
        <f>'t13'!W19</f>
        <v>0</v>
      </c>
      <c r="H19" s="307" t="str">
        <f t="shared" si="2"/>
        <v xml:space="preserve"> </v>
      </c>
      <c r="I19" s="292" t="str">
        <f t="shared" si="3"/>
        <v xml:space="preserve"> </v>
      </c>
      <c r="J19" s="324" t="str">
        <f t="shared" si="4"/>
        <v>OK</v>
      </c>
    </row>
    <row r="20" spans="1:10" ht="12.75" x14ac:dyDescent="0.2">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2.75" x14ac:dyDescent="0.2">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3.5" thickBot="1" x14ac:dyDescent="0.25">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9" right="0.23622047244094499" top="0.2" bottom="0.16" header="0.17" footer="0.16"/>
  <pageSetup paperSize="9" scale="8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67" customWidth="1"/>
    <col min="10" max="10" width="1.6640625" customWidth="1"/>
    <col min="11" max="12" width="14.6640625" customWidth="1"/>
  </cols>
  <sheetData>
    <row r="1" spans="1:12" ht="32.85" customHeight="1" x14ac:dyDescent="0.15">
      <c r="A1" s="1885" t="str">
        <f>'t1'!A1</f>
        <v>REGIONI ED AUTONOMIE LOCALI - anno 2023</v>
      </c>
      <c r="B1" s="1885"/>
      <c r="C1" s="1885"/>
      <c r="D1" s="1885"/>
      <c r="E1" s="1885"/>
      <c r="F1" s="1885"/>
      <c r="G1" s="1885"/>
      <c r="H1" s="1885"/>
      <c r="I1" s="1885"/>
      <c r="J1" s="1885"/>
      <c r="K1" s="1885"/>
    </row>
    <row r="2" spans="1:12" ht="42" customHeight="1" thickBot="1" x14ac:dyDescent="0.25">
      <c r="A2" s="1889" t="s">
        <v>611</v>
      </c>
      <c r="B2" s="1889"/>
      <c r="C2" s="1889"/>
      <c r="D2" s="1889"/>
      <c r="E2" s="1889"/>
      <c r="F2" s="1889"/>
      <c r="G2" s="1889"/>
      <c r="H2" s="1889"/>
      <c r="I2" s="1889"/>
      <c r="J2" s="1889"/>
      <c r="K2" s="1889"/>
      <c r="L2" s="1889"/>
    </row>
    <row r="3" spans="1:12" ht="30.6" customHeight="1" x14ac:dyDescent="0.15">
      <c r="A3" s="740" t="s">
        <v>102</v>
      </c>
      <c r="B3" s="741" t="s">
        <v>71</v>
      </c>
      <c r="C3" s="1886" t="s">
        <v>609</v>
      </c>
      <c r="D3" s="1887"/>
      <c r="E3" s="1888"/>
      <c r="F3" s="730"/>
      <c r="G3" s="1882" t="s">
        <v>608</v>
      </c>
      <c r="H3" s="1883"/>
      <c r="I3" s="1884"/>
      <c r="K3" s="1882" t="s">
        <v>610</v>
      </c>
      <c r="L3" s="1884"/>
    </row>
    <row r="4" spans="1:12" ht="12.75" x14ac:dyDescent="0.2">
      <c r="A4" s="742"/>
      <c r="B4" s="743"/>
      <c r="C4" s="733" t="s">
        <v>72</v>
      </c>
      <c r="D4" s="734" t="s">
        <v>73</v>
      </c>
      <c r="E4" s="735" t="s">
        <v>607</v>
      </c>
      <c r="F4" s="736"/>
      <c r="G4" s="733" t="s">
        <v>72</v>
      </c>
      <c r="H4" s="734" t="s">
        <v>73</v>
      </c>
      <c r="I4" s="735" t="s">
        <v>607</v>
      </c>
      <c r="J4" s="175"/>
      <c r="K4" s="733" t="s">
        <v>72</v>
      </c>
      <c r="L4" s="735" t="s">
        <v>73</v>
      </c>
    </row>
    <row r="5" spans="1:12" ht="12.75" x14ac:dyDescent="0.2">
      <c r="A5" s="744"/>
      <c r="B5" s="745"/>
      <c r="C5" s="737" t="s">
        <v>194</v>
      </c>
      <c r="D5" s="580" t="s">
        <v>195</v>
      </c>
      <c r="E5" s="738" t="s">
        <v>196</v>
      </c>
      <c r="F5" s="731"/>
      <c r="G5" s="739" t="s">
        <v>197</v>
      </c>
      <c r="H5" s="580" t="s">
        <v>198</v>
      </c>
      <c r="I5" s="738" t="s">
        <v>218</v>
      </c>
      <c r="K5" s="739" t="s">
        <v>613</v>
      </c>
      <c r="L5" s="738" t="s">
        <v>614</v>
      </c>
    </row>
    <row r="6" spans="1:12" ht="12.75" x14ac:dyDescent="0.2">
      <c r="A6" s="746" t="str">
        <f>'t2'!A6</f>
        <v>FUNZIONARI ED ELEVATA QUALIFICAZIONE</v>
      </c>
      <c r="B6" s="573" t="str">
        <f>'t2'!B6</f>
        <v>EQ</v>
      </c>
      <c r="C6" s="750">
        <f>'t2'!C6</f>
        <v>0</v>
      </c>
      <c r="D6" s="751">
        <f>'t2'!D6</f>
        <v>0</v>
      </c>
      <c r="E6" s="752">
        <f t="shared" ref="E6:E10" si="0">SUM(C6:D6)</f>
        <v>0</v>
      </c>
      <c r="F6" s="731"/>
      <c r="G6" s="727">
        <f>t2A!D12+t2A!F12+t2A!H12+t2A!J12+t2A!L12+t2A!N12+t2A!P12+t2A!R12</f>
        <v>0</v>
      </c>
      <c r="H6" s="725">
        <f>t2A!E12+t2A!G12+t2A!I12+t2A!K12+t2A!M12+t2A!O12+t2A!Q12+t2A!S12</f>
        <v>0</v>
      </c>
      <c r="I6" s="728">
        <f t="shared" ref="I6:I10" si="1">SUM(G6:H6)</f>
        <v>0</v>
      </c>
      <c r="K6" s="764" t="str">
        <f>IF('t2'!$AK$3=2,IF(C6&gt;0,IF(G6&gt;0,"OK","Manca T2A"),IF(C6=0,IF(G6=0,"OK","Manca T2"),"errore")),"OK")</f>
        <v>OK</v>
      </c>
      <c r="L6" s="999" t="str">
        <f>IF('t2'!$AK$3=2,IF(D6&gt;0,IF(H6&gt;0,"OK","Manca T2A"),IF(D6=0,IF(H6=0,"OK","Manca T2"),"errore")),"OK")</f>
        <v>OK</v>
      </c>
    </row>
    <row r="7" spans="1:12" ht="12.75" x14ac:dyDescent="0.2">
      <c r="A7" s="746" t="str">
        <f>'t2'!A7</f>
        <v>ISTRUTTORI</v>
      </c>
      <c r="B7" s="573" t="str">
        <f>'t2'!B7</f>
        <v>IR</v>
      </c>
      <c r="C7" s="750">
        <f>'t2'!C7</f>
        <v>0</v>
      </c>
      <c r="D7" s="751">
        <f>'t2'!D7</f>
        <v>0</v>
      </c>
      <c r="E7" s="752">
        <f t="shared" si="0"/>
        <v>0</v>
      </c>
      <c r="F7" s="731"/>
      <c r="G7" s="727">
        <f>t2A!D13+t2A!F13+t2A!H13+t2A!J13+t2A!L13+t2A!N13+t2A!P13+t2A!R13</f>
        <v>0</v>
      </c>
      <c r="H7" s="725">
        <f>t2A!E13+t2A!G13+t2A!I13+t2A!K13+t2A!M13+t2A!O13+t2A!Q13+t2A!S13</f>
        <v>0</v>
      </c>
      <c r="I7" s="728">
        <f t="shared" si="1"/>
        <v>0</v>
      </c>
      <c r="K7" s="764" t="str">
        <f>IF('t2'!$AK$3=2,IF(C7&gt;0,IF(G7&gt;0,"OK","Manca T2A"),IF(C7=0,IF(G7=0,"OK","Manca T2"),"errore")),"OK")</f>
        <v>OK</v>
      </c>
      <c r="L7" s="999" t="str">
        <f>IF('t2'!$AK$3=2,IF(D7&gt;0,IF(H7&gt;0,"OK","Manca T2A"),IF(D7=0,IF(H7=0,"OK","Manca T2"),"errore")),"OK")</f>
        <v>OK</v>
      </c>
    </row>
    <row r="8" spans="1:12" ht="12.75" x14ac:dyDescent="0.2">
      <c r="A8" s="746" t="str">
        <f>'t2'!A8</f>
        <v>OPERATORI ESPERTI</v>
      </c>
      <c r="B8" s="573" t="str">
        <f>'t2'!B8</f>
        <v>OE</v>
      </c>
      <c r="C8" s="750">
        <f>'t2'!C8</f>
        <v>0</v>
      </c>
      <c r="D8" s="751">
        <f>'t2'!D8</f>
        <v>0</v>
      </c>
      <c r="E8" s="752">
        <f t="shared" si="0"/>
        <v>0</v>
      </c>
      <c r="F8" s="731"/>
      <c r="G8" s="727">
        <f>t2A!D14+t2A!F14+t2A!H14+t2A!J14+t2A!L14+t2A!N14+t2A!P14+t2A!R14</f>
        <v>0</v>
      </c>
      <c r="H8" s="725">
        <f>t2A!E14+t2A!G14+t2A!I14+t2A!K14+t2A!M14+t2A!O14+t2A!Q14+t2A!S14</f>
        <v>0</v>
      </c>
      <c r="I8" s="728">
        <f t="shared" si="1"/>
        <v>0</v>
      </c>
      <c r="K8" s="764" t="str">
        <f>IF('t2'!$AK$3=2,IF(C8&gt;0,IF(G8&gt;0,"OK","Manca T2A"),IF(C8=0,IF(G8=0,"OK","Manca T2"),"errore")),"OK")</f>
        <v>OK</v>
      </c>
      <c r="L8" s="999" t="str">
        <f>IF('t2'!$AK$3=2,IF(D8&gt;0,IF(H8&gt;0,"OK","Manca T2A"),IF(D8=0,IF(H8=0,"OK","Manca T2"),"errore")),"OK")</f>
        <v>OK</v>
      </c>
    </row>
    <row r="9" spans="1:12" ht="13.5" thickBot="1" x14ac:dyDescent="0.25">
      <c r="A9" s="747" t="str">
        <f>'t2'!A10</f>
        <v>PERSONALE CONTRATTISTA</v>
      </c>
      <c r="B9" s="748" t="str">
        <f>'t2'!B10</f>
        <v>PC</v>
      </c>
      <c r="C9" s="753">
        <f>'t2'!C9</f>
        <v>0</v>
      </c>
      <c r="D9" s="754">
        <f>'t2'!D9</f>
        <v>0</v>
      </c>
      <c r="E9" s="755">
        <f t="shared" si="0"/>
        <v>0</v>
      </c>
      <c r="F9" s="732"/>
      <c r="G9" s="727">
        <f>t2A!D15+t2A!F15+t2A!H15+t2A!J15+t2A!L15+t2A!N15+t2A!P15+t2A!R15</f>
        <v>0</v>
      </c>
      <c r="H9" s="725">
        <f>t2A!E15+t2A!G15+t2A!I15+t2A!K15+t2A!M15+t2A!O15+t2A!Q15+t2A!S15</f>
        <v>0</v>
      </c>
      <c r="I9" s="729">
        <f t="shared" si="1"/>
        <v>0</v>
      </c>
      <c r="K9" s="764" t="str">
        <f>IF('t2'!$AK$3=2,IF(C9&gt;0,IF(G9&gt;0,"OK","Manca T2A"),IF(C9=0,IF(G9=0,"OK","Manca T2"),"errore")),"OK")</f>
        <v>OK</v>
      </c>
      <c r="L9" s="1000" t="str">
        <f>IF('t2'!$AK$3=2,IF(D9&gt;0,IF(H9&gt;0,"OK","Manca T2A"),IF(D9=0,IF(H9=0,"OK","Manca T2"),"errore")),"OK")</f>
        <v>OK</v>
      </c>
    </row>
    <row r="10" spans="1:12" ht="13.5" thickBot="1" x14ac:dyDescent="0.25">
      <c r="A10" s="726" t="s">
        <v>74</v>
      </c>
      <c r="B10" s="749"/>
      <c r="C10" s="756">
        <f>SUM(C6:C9)</f>
        <v>0</v>
      </c>
      <c r="D10" s="757">
        <f>SUM(D6:D9)</f>
        <v>0</v>
      </c>
      <c r="E10" s="757">
        <f t="shared" si="0"/>
        <v>0</v>
      </c>
      <c r="G10" s="758">
        <f>SUM(G6:G9)</f>
        <v>0</v>
      </c>
      <c r="H10" s="769">
        <f>SUM(H6:H9)</f>
        <v>0</v>
      </c>
      <c r="I10" s="759">
        <f t="shared" si="1"/>
        <v>0</v>
      </c>
      <c r="K10" s="763" t="str">
        <f>IF(COUNTIF(K6:K9,"OK")=4,"OK","Errore")</f>
        <v>OK</v>
      </c>
      <c r="L10" s="1001" t="str">
        <f>IF(COUNTIF(L6:L9,"OK")=4,"OK","Errore")</f>
        <v>OK</v>
      </c>
    </row>
    <row r="11" spans="1:12" x14ac:dyDescent="0.2">
      <c r="A11" s="6"/>
    </row>
    <row r="13" spans="1:12" s="1002" customFormat="1" ht="12.75" x14ac:dyDescent="0.2">
      <c r="A13" s="1881" t="str">
        <f>IF('t2'!AK3=1,"La squadratura non viene calcolata perché sulla Tabella 2 è stato segnalato che il personale è cessato al 31/12","")</f>
        <v/>
      </c>
      <c r="B13" s="1881"/>
      <c r="C13" s="1881"/>
      <c r="D13" s="1881"/>
      <c r="E13" s="1881"/>
      <c r="F13" s="1881"/>
      <c r="G13" s="1881"/>
      <c r="H13" s="1881"/>
      <c r="I13" s="1881"/>
      <c r="J13" s="1881"/>
      <c r="K13" s="1881"/>
      <c r="L13" s="1881"/>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I20"/>
  <sheetViews>
    <sheetView showGridLines="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9" ht="27" customHeight="1" x14ac:dyDescent="0.2">
      <c r="A1" s="1728" t="str">
        <f>'t1'!A1</f>
        <v>REGIONI ED AUTONOMIE LOCALI - anno 2023</v>
      </c>
      <c r="B1" s="1728"/>
      <c r="C1" s="1728"/>
      <c r="D1" s="1728"/>
      <c r="E1" s="663"/>
      <c r="F1" s="284"/>
      <c r="G1" s="284"/>
      <c r="H1" s="284"/>
      <c r="I1" s="284"/>
    </row>
    <row r="2" spans="1:9" ht="16.5" thickBot="1" x14ac:dyDescent="0.25">
      <c r="A2" s="1893" t="s">
        <v>1069</v>
      </c>
      <c r="B2" s="1893"/>
      <c r="C2" s="1893"/>
      <c r="D2" s="1893"/>
      <c r="E2" s="285"/>
      <c r="F2" s="285"/>
      <c r="G2" s="285"/>
      <c r="H2" s="285"/>
      <c r="I2" s="285"/>
    </row>
    <row r="3" spans="1:9" ht="33" customHeight="1" thickBot="1" x14ac:dyDescent="0.3">
      <c r="A3" s="1890" t="s">
        <v>642</v>
      </c>
      <c r="B3" s="1891"/>
      <c r="C3" s="1891"/>
      <c r="D3" s="1892"/>
      <c r="E3" s="664"/>
    </row>
    <row r="4" spans="1:9" s="173" customFormat="1" ht="32.25" thickBot="1" x14ac:dyDescent="0.2">
      <c r="A4" s="589" t="s">
        <v>555</v>
      </c>
      <c r="B4" s="590" t="s">
        <v>556</v>
      </c>
      <c r="C4" s="590" t="s">
        <v>557</v>
      </c>
      <c r="D4" s="591" t="s">
        <v>558</v>
      </c>
    </row>
    <row r="5" spans="1:9" ht="30" customHeight="1" x14ac:dyDescent="0.2">
      <c r="A5" s="665" t="str">
        <f>SI_1!B85</f>
        <v>Non compilare</v>
      </c>
      <c r="B5" s="666">
        <f>SI_1!G85</f>
        <v>0</v>
      </c>
      <c r="C5" s="666">
        <f>'t1'!K23+'t1'!L23</f>
        <v>2</v>
      </c>
      <c r="D5" s="818" t="str">
        <f>IF(B5&lt;=C5,"OK","Dati incoerenti: controllare i valori")</f>
        <v>OK</v>
      </c>
    </row>
    <row r="6" spans="1:9" ht="30" customHeight="1" x14ac:dyDescent="0.2">
      <c r="A6" s="667" t="str">
        <f>SI_1!B106</f>
        <v>Indicare il numero delle unita rilevate in tabella 1 tra i "presenti al 31.12" che risultavano titolari di permessi per legge n. 104/92.</v>
      </c>
      <c r="B6" s="668">
        <f>SI_1!G106</f>
        <v>0</v>
      </c>
      <c r="C6" s="668">
        <f>'t1'!K23+'t1'!L23</f>
        <v>2</v>
      </c>
      <c r="D6" s="819" t="str">
        <f>IF(B6&lt;=C6,"OK","Dati incoerenti: controllare i valori")</f>
        <v>OK</v>
      </c>
    </row>
    <row r="7" spans="1:9" ht="30" customHeight="1" thickBot="1" x14ac:dyDescent="0.25">
      <c r="A7" s="669" t="str">
        <f>SI_1!B109</f>
        <v>Indicare il numero delle unita rilevate in tabella 1 tra i "presenti al 31.12" che risultavano titolari di permessi ai sensi dell'art. 42, c.5 D.lgs.151/2001.</v>
      </c>
      <c r="B7" s="670">
        <f>SI_1!G109</f>
        <v>0</v>
      </c>
      <c r="C7" s="670">
        <f>'t1'!K23+'t1'!L23</f>
        <v>2</v>
      </c>
      <c r="D7" s="820" t="str">
        <f>IF(B7&lt;=C7,"OK","Dati incoerenti: controllare i valori")</f>
        <v>OK</v>
      </c>
    </row>
    <row r="10" spans="1:9" ht="16.5" thickBot="1" x14ac:dyDescent="0.25">
      <c r="A10" s="811" t="s">
        <v>644</v>
      </c>
      <c r="B10" s="810"/>
      <c r="C10" s="810"/>
      <c r="D10" s="810"/>
      <c r="E10" s="285"/>
      <c r="F10" s="285"/>
      <c r="G10" s="285"/>
      <c r="H10" s="285"/>
      <c r="I10" s="285"/>
    </row>
    <row r="11" spans="1:9" ht="32.85" customHeight="1" thickBot="1" x14ac:dyDescent="0.3">
      <c r="A11" s="1890" t="s">
        <v>643</v>
      </c>
      <c r="B11" s="1891"/>
      <c r="C11" s="1891"/>
      <c r="D11" s="1892"/>
      <c r="E11" s="664"/>
    </row>
    <row r="12" spans="1:9" s="173" customFormat="1" ht="21.75" thickBot="1" x14ac:dyDescent="0.2">
      <c r="A12" s="671" t="s">
        <v>555</v>
      </c>
      <c r="B12" s="672" t="s">
        <v>556</v>
      </c>
      <c r="C12" s="672" t="s">
        <v>559</v>
      </c>
      <c r="D12" s="673" t="s">
        <v>560</v>
      </c>
    </row>
    <row r="13" spans="1:9" ht="30" customHeight="1" x14ac:dyDescent="0.2">
      <c r="A13" s="667" t="str">
        <f>SI_1!B106</f>
        <v>Indicare il numero delle unita rilevate in tabella 1 tra i "presenti al 31.12" che risultavano titolari di permessi per legge n. 104/92.</v>
      </c>
      <c r="B13" s="674">
        <f>SI_1!G106</f>
        <v>0</v>
      </c>
      <c r="C13" s="675">
        <f>'t11'!I25+'t11'!J25</f>
        <v>0</v>
      </c>
      <c r="D13" s="821" t="str">
        <f>(IF(AND(C13=0,B13&gt;0),"Mancano le assenze per questa causale",IF(AND(C13&gt;0,B13=0),"Dichiarare Unita nella domanda della Scheda Informativa 1","OK")))</f>
        <v>OK</v>
      </c>
    </row>
    <row r="14" spans="1:9" ht="30" customHeight="1" thickBot="1" x14ac:dyDescent="0.25">
      <c r="A14" s="667" t="str">
        <f>SI_1!B109</f>
        <v>Indicare il numero delle unita rilevate in tabella 1 tra i "presenti al 31.12" che risultavano titolari di permessi ai sensi dell'art. 42, c.5 D.lgs.151/2001.</v>
      </c>
      <c r="B14" s="670">
        <f>SI_1!G109</f>
        <v>0</v>
      </c>
      <c r="C14" s="676">
        <f>'t11'!G25+'t11'!H25</f>
        <v>0</v>
      </c>
      <c r="D14" s="820" t="str">
        <f>(IF(AND(C14=0,B14&gt;0),"Mancano le assenze per questa causale",IF(AND(C14&gt;0,B14=0),"Dichiarare Unita nella domanda della Scheda Informativa 1","OK")))</f>
        <v>OK</v>
      </c>
    </row>
    <row r="17" spans="1:9" ht="13.35" customHeight="1" thickBot="1" x14ac:dyDescent="0.3">
      <c r="A17" s="812" t="s">
        <v>646</v>
      </c>
      <c r="B17" s="810"/>
      <c r="C17" s="810"/>
      <c r="D17" s="810"/>
      <c r="E17" s="285"/>
      <c r="F17" s="285"/>
      <c r="G17" s="285"/>
      <c r="H17" s="285"/>
      <c r="I17" s="285"/>
    </row>
    <row r="18" spans="1:9" ht="31.35" customHeight="1" thickBot="1" x14ac:dyDescent="0.3">
      <c r="A18" s="1890" t="s">
        <v>645</v>
      </c>
      <c r="B18" s="1891"/>
      <c r="C18" s="1891"/>
      <c r="D18" s="1892"/>
      <c r="E18" s="664"/>
    </row>
    <row r="19" spans="1:9" ht="21.75" thickBot="1" x14ac:dyDescent="0.25">
      <c r="A19" s="671" t="s">
        <v>555</v>
      </c>
      <c r="B19" s="672" t="s">
        <v>629</v>
      </c>
      <c r="C19" s="672" t="s">
        <v>559</v>
      </c>
      <c r="D19" s="673" t="s">
        <v>560</v>
      </c>
    </row>
    <row r="20" spans="1:9" ht="42" customHeight="1" x14ac:dyDescent="0.2">
      <c r="A20" s="667" t="s">
        <v>445</v>
      </c>
      <c r="B20" s="674">
        <f>SI_1!G82</f>
        <v>11</v>
      </c>
      <c r="C20" s="675">
        <f>'t11'!E25+'t11'!F25</f>
        <v>2</v>
      </c>
      <c r="D20" s="821" t="str">
        <f>(IF(AND(C20=0,B20&gt;0),"Mancano le assenze per questa causale",IF(AND(C20&gt;0,B20=0),"Dichiarare Somme nella domanda della Scheda Informativa 1","OK")))</f>
        <v>OK</v>
      </c>
    </row>
  </sheetData>
  <sheetProtection algorithmName="SHA-512" hashValue="v65g4BR6kP8fEqsN8gnPWuGI6ooxd+V+LHDRT7xFCHs8cfJOgVHYYikMeSnVOvqOz7LIrgniB/+Rq0Fu9n7wKg==" saltValue="MoJ1MR9NNMU1JKLrYoD+bA=="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728" t="str">
        <f>'t1'!A1</f>
        <v>REGIONI ED AUTONOMIE LOCALI - anno 2023</v>
      </c>
      <c r="B1" s="1728"/>
      <c r="C1" s="1728"/>
      <c r="D1" s="1728"/>
      <c r="E1" s="1728"/>
      <c r="F1" s="1728"/>
      <c r="G1" s="1728"/>
      <c r="H1" s="1728"/>
      <c r="I1" s="1728"/>
      <c r="K1"/>
    </row>
    <row r="2" spans="1:11" s="3" customFormat="1" ht="12.75" customHeight="1" x14ac:dyDescent="0.2">
      <c r="D2" s="1741"/>
      <c r="E2" s="1741"/>
      <c r="F2" s="1741"/>
      <c r="G2" s="1741"/>
      <c r="H2" s="527"/>
      <c r="K2"/>
    </row>
    <row r="3" spans="1:11" s="3" customFormat="1" ht="44.1" customHeight="1" x14ac:dyDescent="0.25">
      <c r="A3" s="1894" t="s">
        <v>1121</v>
      </c>
      <c r="B3" s="1894"/>
      <c r="C3" s="1894"/>
      <c r="D3" s="1894"/>
      <c r="E3" s="1894"/>
      <c r="F3" s="1894"/>
      <c r="G3" s="1894"/>
      <c r="H3" s="1894"/>
      <c r="I3" s="1894"/>
    </row>
    <row r="4" spans="1:11" ht="67.5" x14ac:dyDescent="0.15">
      <c r="A4" s="158" t="s">
        <v>230</v>
      </c>
      <c r="B4" s="159" t="s">
        <v>192</v>
      </c>
      <c r="C4" s="529" t="s">
        <v>47</v>
      </c>
      <c r="D4" s="529" t="s">
        <v>641</v>
      </c>
      <c r="E4" s="529" t="s">
        <v>640</v>
      </c>
      <c r="F4" s="159" t="s">
        <v>49</v>
      </c>
      <c r="G4" s="529" t="s">
        <v>635</v>
      </c>
      <c r="H4" s="159" t="s">
        <v>511</v>
      </c>
      <c r="I4" s="529" t="s">
        <v>487</v>
      </c>
    </row>
    <row r="5" spans="1:11" s="175" customFormat="1" ht="56.25" hidden="1" x14ac:dyDescent="0.15">
      <c r="A5" s="157"/>
      <c r="B5" s="170"/>
      <c r="C5" s="170" t="s">
        <v>194</v>
      </c>
      <c r="D5" s="170"/>
      <c r="E5" s="170"/>
      <c r="F5" s="170" t="s">
        <v>196</v>
      </c>
      <c r="G5" s="170"/>
      <c r="H5" s="580" t="s">
        <v>513</v>
      </c>
      <c r="I5" s="582"/>
    </row>
    <row r="6" spans="1:11" ht="12.75" x14ac:dyDescent="0.2">
      <c r="A6" s="120" t="str">
        <f>'t1'!A6</f>
        <v>SEGRETARIO A</v>
      </c>
      <c r="B6" s="91" t="str">
        <f>'t1'!B6</f>
        <v>0D0102</v>
      </c>
      <c r="C6" s="806">
        <f>'t11'!W8+'t11'!X8</f>
        <v>0</v>
      </c>
      <c r="D6" s="806">
        <f>(C6-'t11'!Q8-'t11'!R8-'t11'!S8-'t11'!T8-'t11'!U8-'t11'!V8)</f>
        <v>0</v>
      </c>
      <c r="E6" s="869">
        <f>'t12'!C6/12</f>
        <v>0</v>
      </c>
      <c r="F6" s="806">
        <f>'t3'!K6+'t3'!L6+'t3'!M6+'t3'!N6+'t3'!O6+'t3'!P6</f>
        <v>0</v>
      </c>
      <c r="G6" s="324" t="str">
        <f t="shared" ref="G6:G22" si="0">IF(H6="OK","OK","ERRORE")</f>
        <v>OK</v>
      </c>
      <c r="H6" s="324" t="str">
        <f t="shared" ref="H6:H22" si="1">IF(((E6+F6)*273)&lt;(D6),"KO","OK")</f>
        <v>OK</v>
      </c>
      <c r="I6" s="583" t="str">
        <f>IF(H6="KO",($H$5&amp;(('t12'!C6/12*273)+(('t3'!K6+'t3'!L6+'t3'!M6+'t3'!N6+'t3'!O6+'t3'!P6)*273))&amp;")"),"")</f>
        <v/>
      </c>
    </row>
    <row r="7" spans="1:11" ht="12.75" x14ac:dyDescent="0.2">
      <c r="A7" s="120" t="str">
        <f>'t1'!A7</f>
        <v>SEGRETARIO B</v>
      </c>
      <c r="B7" s="91" t="str">
        <f>'t1'!B7</f>
        <v>0D0103</v>
      </c>
      <c r="C7" s="305">
        <f>'t11'!W9+'t11'!X9</f>
        <v>0</v>
      </c>
      <c r="D7" s="806">
        <f>(C7-'t11'!Q9-'t11'!R9-'t11'!S9-'t11'!T9-'t11'!U9-'t11'!V9)</f>
        <v>0</v>
      </c>
      <c r="E7" s="869">
        <f>'t12'!C7/12</f>
        <v>0</v>
      </c>
      <c r="F7" s="305">
        <f>'t3'!K7+'t3'!L7+'t3'!M7+'t3'!N7+'t3'!O7+'t3'!P7</f>
        <v>0</v>
      </c>
      <c r="G7" s="324" t="str">
        <f t="shared" si="0"/>
        <v>OK</v>
      </c>
      <c r="H7" s="324" t="str">
        <f t="shared" si="1"/>
        <v>OK</v>
      </c>
      <c r="I7" s="583" t="str">
        <f>IF(H7="KO",($H$5&amp;(('t12'!C7/12*273)+(('t3'!K7+'t3'!L7+'t3'!M7+'t3'!N7+'t3'!O7+'t3'!P7)*273))&amp;")"),"")</f>
        <v/>
      </c>
    </row>
    <row r="8" spans="1:11" ht="12.75" x14ac:dyDescent="0.2">
      <c r="A8" s="120" t="str">
        <f>'t1'!A8</f>
        <v>SEGRETARIO C</v>
      </c>
      <c r="B8" s="91" t="str">
        <f>'t1'!B8</f>
        <v>0D0485</v>
      </c>
      <c r="C8" s="305">
        <f>'t11'!W10+'t11'!X10</f>
        <v>0</v>
      </c>
      <c r="D8" s="806">
        <f>(C8-'t11'!Q10-'t11'!R10-'t11'!S10-'t11'!T10-'t11'!U10-'t11'!V10)</f>
        <v>0</v>
      </c>
      <c r="E8" s="869">
        <f>'t12'!C8/12</f>
        <v>0</v>
      </c>
      <c r="F8" s="305">
        <f>'t3'!K8+'t3'!L8+'t3'!M8+'t3'!N8+'t3'!O8+'t3'!P8</f>
        <v>0</v>
      </c>
      <c r="G8" s="324" t="str">
        <f t="shared" si="0"/>
        <v>OK</v>
      </c>
      <c r="H8" s="324" t="str">
        <f t="shared" si="1"/>
        <v>OK</v>
      </c>
      <c r="I8" s="583" t="str">
        <f>IF(H8="KO",($H$5&amp;(('t12'!C8/12*273)+(('t3'!K8+'t3'!L8+'t3'!M8+'t3'!N8+'t3'!O8+'t3'!P8)*273))&amp;")"),"")</f>
        <v/>
      </c>
    </row>
    <row r="9" spans="1:11" ht="12.75" x14ac:dyDescent="0.2">
      <c r="A9" s="120" t="str">
        <f>'t1'!A9</f>
        <v>DIRETTORE  GENERALE</v>
      </c>
      <c r="B9" s="91" t="str">
        <f>'t1'!B9</f>
        <v>0D0097</v>
      </c>
      <c r="C9" s="305">
        <f>'t11'!W11+'t11'!X11</f>
        <v>0</v>
      </c>
      <c r="D9" s="806">
        <f>(C9-'t11'!Q11-'t11'!R11-'t11'!S11-'t11'!T11-'t11'!U11-'t11'!V11)</f>
        <v>0</v>
      </c>
      <c r="E9" s="869">
        <f>'t12'!C9/12</f>
        <v>0</v>
      </c>
      <c r="F9" s="305">
        <f>'t3'!K9+'t3'!L9+'t3'!M9+'t3'!N9+'t3'!O9+'t3'!P9</f>
        <v>0</v>
      </c>
      <c r="G9" s="324" t="str">
        <f>IF(H9="OK","OK","ERRORE")</f>
        <v>OK</v>
      </c>
      <c r="H9" s="324" t="str">
        <f>IF(((E9+F9)*273)&lt;(D9),"KO","OK")</f>
        <v>OK</v>
      </c>
      <c r="I9" s="583" t="str">
        <f>IF(H9="KO",($H$5&amp;(('t12'!C9/12*273)+(('t3'!K9+'t3'!L9+'t3'!M9+'t3'!N9+'t3'!O9+'t3'!P9)*273))&amp;")"),"")</f>
        <v/>
      </c>
    </row>
    <row r="10" spans="1:11" ht="12.75" x14ac:dyDescent="0.2">
      <c r="A10" s="120" t="str">
        <f>'t1'!A10</f>
        <v>ALTE SPECIALIZZ. FUORI D.O.</v>
      </c>
      <c r="B10" s="91" t="str">
        <f>'t1'!B10</f>
        <v>0D0095</v>
      </c>
      <c r="C10" s="305">
        <f>'t11'!W12+'t11'!X12</f>
        <v>0</v>
      </c>
      <c r="D10" s="806">
        <f>(C10-'t11'!Q12-'t11'!R12-'t11'!S12-'t11'!T12-'t11'!U12-'t11'!V12)</f>
        <v>0</v>
      </c>
      <c r="E10" s="869">
        <f>'t12'!C10/12</f>
        <v>0</v>
      </c>
      <c r="F10" s="305">
        <f>'t3'!K10+'t3'!L10+'t3'!M10+'t3'!N10+'t3'!O10+'t3'!P10</f>
        <v>0</v>
      </c>
      <c r="G10" s="324" t="str">
        <f>IF(H10="OK","OK","ERRORE")</f>
        <v>OK</v>
      </c>
      <c r="H10" s="324" t="str">
        <f>IF(((E10+F10)*273)&lt;(D10),"KO","OK")</f>
        <v>OK</v>
      </c>
      <c r="I10" s="583" t="str">
        <f>IF(H10="KO",($H$5&amp;(('t12'!C10/12*273)+(('t3'!K10+'t3'!L10+'t3'!M10+'t3'!N10+'t3'!O10+'t3'!P10)*273))&amp;")"),"")</f>
        <v/>
      </c>
    </row>
    <row r="11" spans="1:11" ht="12.75" x14ac:dyDescent="0.2">
      <c r="A11" s="120" t="str">
        <f>'t1'!A11</f>
        <v>DIRIGENTE A TEMPO DETERMINATO FUORI D.O.</v>
      </c>
      <c r="B11" s="91" t="str">
        <f>'t1'!B11</f>
        <v>0D0098</v>
      </c>
      <c r="C11" s="305">
        <f>'t11'!W13+'t11'!X13</f>
        <v>0</v>
      </c>
      <c r="D11" s="806">
        <f>(C11-'t11'!Q13-'t11'!R13-'t11'!S13-'t11'!T13-'t11'!U13-'t11'!V13)</f>
        <v>0</v>
      </c>
      <c r="E11" s="869">
        <f>'t12'!C11/12</f>
        <v>0</v>
      </c>
      <c r="F11" s="305">
        <f>'t3'!K11+'t3'!L11+'t3'!M11+'t3'!N11+'t3'!O11+'t3'!P11</f>
        <v>0</v>
      </c>
      <c r="G11" s="324" t="str">
        <f>IF(H11="OK","OK","ERRORE")</f>
        <v>OK</v>
      </c>
      <c r="H11" s="324" t="str">
        <f>IF(((E11+F11)*273)&lt;(D11),"KO","OK")</f>
        <v>OK</v>
      </c>
      <c r="I11" s="583" t="str">
        <f>IF(H11="KO",($H$5&amp;(('t12'!C11/12*273)+(('t3'!K11+'t3'!L11+'t3'!M11+'t3'!N11+'t3'!O11+'t3'!P11)*273))&amp;")"),"")</f>
        <v/>
      </c>
    </row>
    <row r="12" spans="1:11" ht="12.75" x14ac:dyDescent="0.2">
      <c r="A12" s="120" t="str">
        <f>'t1'!A12</f>
        <v>SEGRETARIO GENERALE CCIAA</v>
      </c>
      <c r="B12" s="91" t="str">
        <f>'t1'!B12</f>
        <v>0D0104</v>
      </c>
      <c r="C12" s="305">
        <f>'t11'!W14+'t11'!X14</f>
        <v>0</v>
      </c>
      <c r="D12" s="806">
        <f>(C12-'t11'!Q14-'t11'!R14-'t11'!S14-'t11'!T14-'t11'!U14-'t11'!V14)</f>
        <v>0</v>
      </c>
      <c r="E12" s="869">
        <f>'t12'!C12/12</f>
        <v>0</v>
      </c>
      <c r="F12" s="305">
        <f>'t3'!K12+'t3'!L12+'t3'!M12+'t3'!N12+'t3'!O12+'t3'!P12</f>
        <v>0</v>
      </c>
      <c r="G12" s="324" t="str">
        <f>IF(H12="OK","OK","ERRORE")</f>
        <v>OK</v>
      </c>
      <c r="H12" s="324" t="str">
        <f>IF(((E12+F12)*273)&lt;(D12),"KO","OK")</f>
        <v>OK</v>
      </c>
      <c r="I12" s="583" t="str">
        <f>IF(H12="KO",($H$5&amp;(('t12'!C12/12*273)+(('t3'!K12+'t3'!L12+'t3'!M12+'t3'!N12+'t3'!O12+'t3'!P12)*273))&amp;")"),"")</f>
        <v/>
      </c>
    </row>
    <row r="13" spans="1:11" ht="12.75" x14ac:dyDescent="0.2">
      <c r="A13" s="120" t="str">
        <f>'t1'!A13</f>
        <v>DIRIGENTE A TEMPO INDETERMINATO</v>
      </c>
      <c r="B13" s="91" t="str">
        <f>'t1'!B13</f>
        <v>0D0164</v>
      </c>
      <c r="C13" s="305">
        <f>'t11'!W15+'t11'!X15</f>
        <v>0</v>
      </c>
      <c r="D13" s="806">
        <f>(C13-'t11'!Q15-'t11'!R15-'t11'!S15-'t11'!T15-'t11'!U15-'t11'!V15)</f>
        <v>0</v>
      </c>
      <c r="E13" s="869">
        <f>'t12'!C13/12</f>
        <v>0</v>
      </c>
      <c r="F13" s="305">
        <f>'t3'!K13+'t3'!L13+'t3'!M13+'t3'!N13+'t3'!O13+'t3'!P13</f>
        <v>0</v>
      </c>
      <c r="G13" s="324" t="str">
        <f t="shared" si="0"/>
        <v>OK</v>
      </c>
      <c r="H13" s="324" t="str">
        <f t="shared" si="1"/>
        <v>OK</v>
      </c>
      <c r="I13" s="583" t="str">
        <f>IF(H13="KO",($H$5&amp;(('t12'!C13/12*273)+(('t3'!K13+'t3'!L13+'t3'!M13+'t3'!N13+'t3'!O13+'t3'!P13)*273))&amp;")"),"")</f>
        <v/>
      </c>
    </row>
    <row r="14" spans="1:11" ht="12.75" x14ac:dyDescent="0.2">
      <c r="A14" s="120" t="str">
        <f>'t1'!A14</f>
        <v>DIRIGENTE A TEMPO DETERMINATO IN D.O.</v>
      </c>
      <c r="B14" s="91" t="str">
        <f>'t1'!B14</f>
        <v>0D0165</v>
      </c>
      <c r="C14" s="305">
        <f>'t11'!W16+'t11'!X16</f>
        <v>0</v>
      </c>
      <c r="D14" s="806">
        <f>(C14-'t11'!Q16-'t11'!R16-'t11'!S16-'t11'!T16-'t11'!U16-'t11'!V16)</f>
        <v>0</v>
      </c>
      <c r="E14" s="869">
        <f>'t12'!C14/12</f>
        <v>0</v>
      </c>
      <c r="F14" s="305">
        <f>'t3'!K14+'t3'!L14+'t3'!M14+'t3'!N14+'t3'!O14+'t3'!P14</f>
        <v>0</v>
      </c>
      <c r="G14" s="324" t="str">
        <f t="shared" si="0"/>
        <v>OK</v>
      </c>
      <c r="H14" s="324" t="str">
        <f t="shared" si="1"/>
        <v>OK</v>
      </c>
      <c r="I14" s="583" t="str">
        <f>IF(H14="KO",($H$5&amp;(('t12'!C14/12*273)+(('t3'!K14+'t3'!L14+'t3'!M14+'t3'!N14+'t3'!O14+'t3'!P14)*273))&amp;")"),"")</f>
        <v/>
      </c>
    </row>
    <row r="15" spans="1:11" ht="12.75" x14ac:dyDescent="0.2">
      <c r="A15" s="120" t="str">
        <f>'t1'!A15</f>
        <v xml:space="preserve">ALTE SPECIALIZZ. IN D.O. </v>
      </c>
      <c r="B15" s="91" t="str">
        <f>'t1'!B15</f>
        <v>0D0I95</v>
      </c>
      <c r="C15" s="305">
        <f>'t11'!W17+'t11'!X17</f>
        <v>0</v>
      </c>
      <c r="D15" s="806">
        <f>(C15-'t11'!Q17-'t11'!R17-'t11'!S17-'t11'!T17-'t11'!U17-'t11'!V17)</f>
        <v>0</v>
      </c>
      <c r="E15" s="869">
        <f>'t12'!C15/12</f>
        <v>0</v>
      </c>
      <c r="F15" s="305">
        <f>'t3'!K15+'t3'!L15+'t3'!M15+'t3'!N15+'t3'!O15+'t3'!P15</f>
        <v>0</v>
      </c>
      <c r="G15" s="324" t="str">
        <f t="shared" si="0"/>
        <v>OK</v>
      </c>
      <c r="H15" s="324" t="str">
        <f t="shared" si="1"/>
        <v>OK</v>
      </c>
      <c r="I15" s="583" t="str">
        <f>IF(H15="KO",($H$5&amp;(('t12'!C15/12*273)+(('t3'!K15+'t3'!L15+'t3'!M15+'t3'!N15+'t3'!O15+'t3'!P15)*273))&amp;")"),"")</f>
        <v/>
      </c>
    </row>
    <row r="16" spans="1:11" ht="12.75" x14ac:dyDescent="0.2">
      <c r="A16" s="120" t="str">
        <f>'t1'!A16</f>
        <v>RESPONSABILE DEI SERVIZI O DEGLI UFFICI IN D.O</v>
      </c>
      <c r="B16" s="91" t="str">
        <f>'t1'!B16</f>
        <v>0D0I96</v>
      </c>
      <c r="C16" s="305">
        <f>'t11'!W18+'t11'!X18</f>
        <v>0</v>
      </c>
      <c r="D16" s="806">
        <f>(C16-'t11'!Q18-'t11'!R18-'t11'!S18-'t11'!T18-'t11'!U18-'t11'!V18)</f>
        <v>0</v>
      </c>
      <c r="E16" s="869">
        <f>'t12'!C16/12</f>
        <v>0</v>
      </c>
      <c r="F16" s="305">
        <f>'t3'!K16+'t3'!L16+'t3'!M16+'t3'!N16+'t3'!O16+'t3'!P16</f>
        <v>0</v>
      </c>
      <c r="G16" s="324" t="str">
        <f>IF(H16="OK","OK","ERRORE")</f>
        <v>OK</v>
      </c>
      <c r="H16" s="324" t="str">
        <f>IF(((E16+F16)*273)&lt;(D16),"KO","OK")</f>
        <v>OK</v>
      </c>
      <c r="I16" s="583" t="str">
        <f>IF(H16="KO",($H$5&amp;(('t12'!C16/12*273)+(('t3'!K16+'t3'!L16+'t3'!M16+'t3'!N16+'t3'!O16+'t3'!P16)*273))&amp;")"),"")</f>
        <v/>
      </c>
    </row>
    <row r="17" spans="1:9" ht="12.75" x14ac:dyDescent="0.2">
      <c r="A17" s="120" t="str">
        <f>'t1'!A17</f>
        <v>FUNZIONARI ED ELEVATA QUALIFICAZIONE</v>
      </c>
      <c r="B17" s="91" t="str">
        <f>'t1'!B17</f>
        <v>0FZEQF</v>
      </c>
      <c r="C17" s="305">
        <f>'t11'!W19+'t11'!X19</f>
        <v>31</v>
      </c>
      <c r="D17" s="806">
        <f>(C17-'t11'!Q19-'t11'!R19-'t11'!S19-'t11'!T19-'t11'!U19-'t11'!V19)</f>
        <v>31</v>
      </c>
      <c r="E17" s="869">
        <f>'t12'!C17/12</f>
        <v>100</v>
      </c>
      <c r="F17" s="305">
        <f>'t3'!K17+'t3'!L17+'t3'!M17+'t3'!N17+'t3'!O17+'t3'!P17</f>
        <v>0</v>
      </c>
      <c r="G17" s="324" t="str">
        <f t="shared" si="0"/>
        <v>OK</v>
      </c>
      <c r="H17" s="324" t="str">
        <f t="shared" si="1"/>
        <v>OK</v>
      </c>
      <c r="I17" s="583" t="str">
        <f>IF(H17="KO",($H$5&amp;(('t12'!C17/12*273)+(('t3'!K17+'t3'!L17+'t3'!M17+'t3'!N17+'t3'!O17+'t3'!P17)*273))&amp;")"),"")</f>
        <v/>
      </c>
    </row>
    <row r="18" spans="1:9" ht="12.75" x14ac:dyDescent="0.2">
      <c r="A18" s="120" t="str">
        <f>'t1'!A18</f>
        <v>ISTRUTTORI</v>
      </c>
      <c r="B18" s="91" t="str">
        <f>'t1'!B18</f>
        <v>0IR000</v>
      </c>
      <c r="C18" s="305">
        <f>'t11'!W20+'t11'!X20</f>
        <v>39</v>
      </c>
      <c r="D18" s="806">
        <f>(C18-'t11'!Q20-'t11'!R20-'t11'!S20-'t11'!T20-'t11'!U20-'t11'!V20)</f>
        <v>39</v>
      </c>
      <c r="E18" s="869">
        <f>'t12'!C18/12</f>
        <v>97.42</v>
      </c>
      <c r="F18" s="305">
        <f>'t3'!K18+'t3'!L18+'t3'!M18+'t3'!N18+'t3'!O18+'t3'!P18</f>
        <v>0</v>
      </c>
      <c r="G18" s="324" t="str">
        <f t="shared" si="0"/>
        <v>OK</v>
      </c>
      <c r="H18" s="324" t="str">
        <f t="shared" si="1"/>
        <v>OK</v>
      </c>
      <c r="I18" s="583" t="str">
        <f>IF(H18="KO",($H$5&amp;(('t12'!C18/12*273)+(('t3'!K18+'t3'!L18+'t3'!M18+'t3'!N18+'t3'!O18+'t3'!P18)*273))&amp;")"),"")</f>
        <v/>
      </c>
    </row>
    <row r="19" spans="1:9" ht="12.75" x14ac:dyDescent="0.2">
      <c r="A19" s="120" t="str">
        <f>'t1'!A19</f>
        <v>OPERATORI ESPERTI</v>
      </c>
      <c r="B19" s="91" t="str">
        <f>'t1'!B19</f>
        <v>0OEESP</v>
      </c>
      <c r="C19" s="305">
        <f>'t11'!W21+'t11'!X21</f>
        <v>0</v>
      </c>
      <c r="D19" s="806">
        <f>(C19-'t11'!Q21-'t11'!R21-'t11'!S21-'t11'!T21-'t11'!U21-'t11'!V21)</f>
        <v>0</v>
      </c>
      <c r="E19" s="869">
        <f>'t12'!C19/12</f>
        <v>0</v>
      </c>
      <c r="F19" s="305">
        <f>'t3'!K19+'t3'!L19+'t3'!M19+'t3'!N19+'t3'!O19+'t3'!P19</f>
        <v>0</v>
      </c>
      <c r="G19" s="324" t="str">
        <f t="shared" si="0"/>
        <v>OK</v>
      </c>
      <c r="H19" s="324" t="str">
        <f t="shared" si="1"/>
        <v>OK</v>
      </c>
      <c r="I19" s="583" t="str">
        <f>IF(H19="KO",($H$5&amp;(('t12'!C19/12*273)+(('t3'!K19+'t3'!L19+'t3'!M19+'t3'!N19+'t3'!O19+'t3'!P19)*273))&amp;")"),"")</f>
        <v/>
      </c>
    </row>
    <row r="20" spans="1:9" ht="12.75" x14ac:dyDescent="0.2">
      <c r="A20" s="120" t="str">
        <f>'t1'!A20</f>
        <v>OPERATORI</v>
      </c>
      <c r="B20" s="91" t="str">
        <f>'t1'!B20</f>
        <v>0OP000</v>
      </c>
      <c r="C20" s="305">
        <f>'t11'!W22+'t11'!X22</f>
        <v>0</v>
      </c>
      <c r="D20" s="806">
        <f>(C20-'t11'!Q22-'t11'!R22-'t11'!S22-'t11'!T22-'t11'!U22-'t11'!V22)</f>
        <v>0</v>
      </c>
      <c r="E20" s="869">
        <f>'t12'!C20/12</f>
        <v>0</v>
      </c>
      <c r="F20" s="305">
        <f>'t3'!K20+'t3'!L20+'t3'!M20+'t3'!N20+'t3'!O20+'t3'!P20</f>
        <v>0</v>
      </c>
      <c r="G20" s="324" t="str">
        <f t="shared" si="0"/>
        <v>OK</v>
      </c>
      <c r="H20" s="324" t="str">
        <f t="shared" si="1"/>
        <v>OK</v>
      </c>
      <c r="I20" s="583" t="str">
        <f>IF(H20="KO",($H$5&amp;(('t12'!C20/12*273)+(('t3'!K20+'t3'!L20+'t3'!M20+'t3'!N20+'t3'!O20+'t3'!P20)*273))&amp;")"),"")</f>
        <v/>
      </c>
    </row>
    <row r="21" spans="1:9" ht="12.75" x14ac:dyDescent="0.2">
      <c r="A21" s="120" t="str">
        <f>'t1'!A21</f>
        <v>CONTRATTISTI</v>
      </c>
      <c r="B21" s="91" t="str">
        <f>'t1'!B21</f>
        <v>000061</v>
      </c>
      <c r="C21" s="305">
        <f>'t11'!W23+'t11'!X23</f>
        <v>0</v>
      </c>
      <c r="D21" s="806">
        <f>(C21-'t11'!Q23-'t11'!R23-'t11'!S23-'t11'!T23-'t11'!U23-'t11'!V23)</f>
        <v>0</v>
      </c>
      <c r="E21" s="869">
        <f>'t12'!C21/12</f>
        <v>0</v>
      </c>
      <c r="F21" s="305">
        <f>'t3'!K21+'t3'!L21+'t3'!M21+'t3'!N21+'t3'!O21+'t3'!P21</f>
        <v>0</v>
      </c>
      <c r="G21" s="324" t="str">
        <f t="shared" si="0"/>
        <v>OK</v>
      </c>
      <c r="H21" s="324" t="str">
        <f t="shared" si="1"/>
        <v>OK</v>
      </c>
      <c r="I21" s="583" t="str">
        <f>IF(H21="KO",($H$5&amp;(('t12'!C21/12*273)+(('t3'!K21+'t3'!L21+'t3'!M21+'t3'!N21+'t3'!O21+'t3'!P21)*273))&amp;")"),"")</f>
        <v/>
      </c>
    </row>
    <row r="22" spans="1:9" ht="12.75" x14ac:dyDescent="0.2">
      <c r="A22" s="120" t="str">
        <f>'t1'!A22</f>
        <v>COLLABORATORE A T.D. ART. 90 TUEL</v>
      </c>
      <c r="B22" s="91" t="str">
        <f>'t1'!B22</f>
        <v>000096</v>
      </c>
      <c r="C22" s="305">
        <f>'t11'!W24+'t11'!X24</f>
        <v>0</v>
      </c>
      <c r="D22" s="806">
        <f>(C22-'t11'!Q24-'t11'!R24-'t11'!S24-'t11'!T24-'t11'!U24-'t11'!V24)</f>
        <v>0</v>
      </c>
      <c r="E22" s="869">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 bottom="0.15748031496063" header="0.15748031496063" footer="0.15748031496063"/>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pageSetUpPr fitToPage="1"/>
  </sheetPr>
  <dimension ref="A1:F44"/>
  <sheetViews>
    <sheetView showGridLines="0" zoomScale="80" zoomScaleNormal="80" workbookViewId="0">
      <pane ySplit="5" topLeftCell="A39" activePane="bottomLeft" state="frozen"/>
      <selection pane="bottomLeft" activeCell="E1" sqref="E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222" t="str">
        <f>'t1'!A1</f>
        <v>REGIONI ED AUTONOMIE LOCALI - anno 2023</v>
      </c>
      <c r="B1" s="1222"/>
      <c r="C1" s="1222"/>
      <c r="D1" s="1222"/>
      <c r="E1" s="1222"/>
      <c r="F1" s="1222"/>
    </row>
    <row r="2" spans="1:6" ht="21" customHeight="1" x14ac:dyDescent="0.25">
      <c r="A2" s="172" t="s">
        <v>911</v>
      </c>
      <c r="B2" s="172"/>
      <c r="C2" s="172"/>
    </row>
    <row r="3" spans="1:6" ht="21" customHeight="1" thickBot="1" x14ac:dyDescent="0.3">
      <c r="A3" s="1239" t="s">
        <v>912</v>
      </c>
      <c r="B3" s="172"/>
      <c r="C3" s="172"/>
    </row>
    <row r="4" spans="1:6" ht="49.5" customHeight="1" thickBot="1" x14ac:dyDescent="0.25">
      <c r="A4" s="927" t="s">
        <v>727</v>
      </c>
      <c r="B4" s="928"/>
      <c r="C4" s="928"/>
      <c r="D4" s="911" t="s">
        <v>913</v>
      </c>
      <c r="E4" s="911" t="s">
        <v>436</v>
      </c>
      <c r="F4" s="911" t="s">
        <v>914</v>
      </c>
    </row>
    <row r="5" spans="1:6" s="949" customFormat="1" ht="70.349999999999994" customHeight="1" thickBot="1" x14ac:dyDescent="0.25">
      <c r="A5" s="929" t="s">
        <v>728</v>
      </c>
      <c r="B5" s="948"/>
      <c r="C5" s="948"/>
      <c r="D5" s="911"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1"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1"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15">
      <c r="A6" s="1289" t="s">
        <v>916</v>
      </c>
      <c r="B6" s="1253" t="s">
        <v>917</v>
      </c>
      <c r="C6" s="1253"/>
      <c r="D6" s="1254">
        <f>SUM('SICI(1)'!F29)</f>
        <v>0</v>
      </c>
      <c r="E6" s="1254">
        <f>SUM('SICI(2)'!F29)</f>
        <v>0</v>
      </c>
      <c r="F6" s="1290">
        <f>SUM('SICI(3)'!F29)</f>
        <v>1731</v>
      </c>
    </row>
    <row r="7" spans="1:6" ht="20.100000000000001" customHeight="1" x14ac:dyDescent="0.2">
      <c r="A7" s="1291" t="s">
        <v>918</v>
      </c>
      <c r="B7" s="1255" t="s">
        <v>1063</v>
      </c>
      <c r="C7" s="1256"/>
      <c r="D7" s="1236">
        <f>SUM(D9:D42)</f>
        <v>0</v>
      </c>
      <c r="E7" s="1236">
        <f>SUM(E9:E42)</f>
        <v>0</v>
      </c>
      <c r="F7" s="1292">
        <f>SUM(F9:F42)</f>
        <v>1731</v>
      </c>
    </row>
    <row r="8" spans="1:6" s="92" customFormat="1" ht="40.35" customHeight="1" x14ac:dyDescent="0.15">
      <c r="A8" s="1293"/>
      <c r="C8" s="1237"/>
      <c r="D8" s="1257" t="s">
        <v>1064</v>
      </c>
      <c r="E8" s="1258"/>
      <c r="F8" s="1294"/>
    </row>
    <row r="9" spans="1:6" s="92" customFormat="1" ht="20.25" customHeight="1" x14ac:dyDescent="0.15">
      <c r="A9" s="1275"/>
      <c r="B9" s="1244" t="s">
        <v>1077</v>
      </c>
      <c r="C9" s="1228" t="str">
        <f>INDEX('t15(2)'!$A$1:$A$65536,MATCH($B9,'t15(2)'!$B$1:$B$65536,0))</f>
        <v>Art 11 c 1 L B DL 135/18 - Incr acc ass deroga fac ass.li</v>
      </c>
      <c r="D9" s="1260"/>
      <c r="E9" s="1261">
        <f>SUMIFS('t15(2)'!$C$1:$C$65536,'t15(2)'!$B$1:$B$65536,$B9)</f>
        <v>0</v>
      </c>
      <c r="F9" s="1295">
        <f>SUMIFS('t15(3)'!$C$9:$C$25,'t15(3)'!$B$9:$B$25,'Incongruenza 15'!$B9)</f>
        <v>0</v>
      </c>
    </row>
    <row r="10" spans="1:6" s="92" customFormat="1" ht="20.25" customHeight="1" x14ac:dyDescent="0.15">
      <c r="A10" s="1275"/>
      <c r="B10" s="1244" t="s">
        <v>899</v>
      </c>
      <c r="C10" s="1228" t="str">
        <f>INDEX('t15(3)'!$A$1:$A$65529,MATCH($B10,'t15(3)'!$B$1:$B$65529,0))</f>
        <v>Art 67 c 2 L A Ccnl 16-18 - Increm 83,20 euro dal 31.12.2018</v>
      </c>
      <c r="D10" s="1260"/>
      <c r="E10" s="1262"/>
      <c r="F10" s="1412">
        <f>SUMIFS('t15(3)'!$C$9:$C$25,'t15(3)'!$B$9:$B$25,'Incongruenza 15'!$B10)</f>
        <v>166</v>
      </c>
    </row>
    <row r="11" spans="1:6" s="92" customFormat="1" ht="20.25" customHeight="1" x14ac:dyDescent="0.15">
      <c r="A11" s="1275"/>
      <c r="B11" s="1244" t="s">
        <v>1141</v>
      </c>
      <c r="C11" s="1228" t="s">
        <v>1180</v>
      </c>
      <c r="D11" s="1260"/>
      <c r="E11" s="1263"/>
      <c r="F11" s="1295">
        <f>SUMIFS('t15(3)'!$C$9:$C$25,'t15(3)'!$B$9:$B$25,'Incongruenza 15'!$B11)</f>
        <v>169</v>
      </c>
    </row>
    <row r="12" spans="1:6" s="912" customFormat="1" ht="20.25" customHeight="1" x14ac:dyDescent="0.15">
      <c r="A12" s="1275"/>
      <c r="B12" s="1244" t="s">
        <v>753</v>
      </c>
      <c r="C12" s="1228" t="str">
        <f>INDEX('t15(3)'!$A$1:$A$65529,MATCH($B12,'t15(3)'!$B$1:$B$65529,0))</f>
        <v>Art 67 c 2 L B Ccnl 16-18 - Ridet. increm. stip. Ccnl 16-18</v>
      </c>
      <c r="D12" s="1260"/>
      <c r="E12" s="1263"/>
      <c r="F12" s="1295">
        <f>SUMIFS('t15(3)'!$C$9:$C$25,'t15(3)'!$B$9:$B$25,'Incongruenza 15'!$B12)</f>
        <v>264</v>
      </c>
    </row>
    <row r="13" spans="1:6" s="912" customFormat="1" ht="20.25" customHeight="1" x14ac:dyDescent="0.15">
      <c r="A13" s="1275"/>
      <c r="B13" s="1244" t="s">
        <v>1177</v>
      </c>
      <c r="C13" s="1228" t="s">
        <v>1181</v>
      </c>
      <c r="D13" s="1260"/>
      <c r="E13" s="1263"/>
      <c r="F13" s="1295">
        <f>SUMIFS('t15(3)'!$C$9:$C$25,'t15(3)'!$B$9:$B$25,'Incongruenza 15'!$B13)</f>
        <v>239</v>
      </c>
    </row>
    <row r="14" spans="1:6" s="912" customFormat="1" ht="20.25" customHeight="1" x14ac:dyDescent="0.15">
      <c r="A14" s="1275"/>
      <c r="B14" s="1244" t="s">
        <v>1256</v>
      </c>
      <c r="C14" s="1228" t="str">
        <f>INDEX('t15(3)'!$A$1:$A$65529,MATCH($B14,'t15(3)'!$B$1:$B$65529,0))</f>
        <v>Art 79 c 1-bis Ccnl 19-21 - Diff stip B3-B1, D3-D1</v>
      </c>
      <c r="D14" s="1260"/>
      <c r="E14" s="1263"/>
      <c r="F14" s="1295">
        <f>SUMIFS('t15(3)'!$C$9:$C$25,'t15(3)'!$B$9:$B$25,'Incongruenza 15'!$B14)</f>
        <v>0</v>
      </c>
    </row>
    <row r="15" spans="1:6" s="92" customFormat="1" ht="40.35" customHeight="1" x14ac:dyDescent="0.15">
      <c r="A15" s="1275"/>
      <c r="B15" s="913"/>
      <c r="C15" s="1244"/>
      <c r="D15" s="1257" t="s">
        <v>1065</v>
      </c>
      <c r="E15" s="1264"/>
      <c r="F15" s="1296"/>
    </row>
    <row r="16" spans="1:6" s="92" customFormat="1" ht="20.25" customHeight="1" x14ac:dyDescent="0.15">
      <c r="A16" s="1273"/>
      <c r="B16" s="1233" t="s">
        <v>455</v>
      </c>
      <c r="C16" s="1225" t="str">
        <f>INDEX('t15(2)'!$A$1:$A$65536,MATCH($B16,'t15(2)'!$B$1:$B$65536,0))</f>
        <v>Art 43 L 449/1997 - Entr. conto terzi o utenza o sponsor.</v>
      </c>
      <c r="D16" s="1265"/>
      <c r="E16" s="1261">
        <f>SUMIFS('t15(2)'!$C$1:$C$65536,'t15(2)'!$B$1:$B$65536,$B16)</f>
        <v>0</v>
      </c>
      <c r="F16" s="1295">
        <f>SUMIFS('t15(3)'!$C$28:$C$50,'t15(3)'!$B$28:$B$50,'Incongruenza 15'!$B16)</f>
        <v>0</v>
      </c>
    </row>
    <row r="17" spans="1:6" s="92" customFormat="1" ht="20.25" customHeight="1" x14ac:dyDescent="0.15">
      <c r="A17" s="1275"/>
      <c r="B17" s="1244" t="s">
        <v>570</v>
      </c>
      <c r="C17" s="1228" t="str">
        <f>INDEX('t15(2)'!$A$1:$A$65536,MATCH($B17,'t15(2)'!$B$1:$B$65536,0))</f>
        <v>Art 16 cc 4-5-6 DL 98/11 - Risp. piani razionalizzazione</v>
      </c>
      <c r="D17" s="1265"/>
      <c r="E17" s="1259">
        <f>SUMIFS('t15(2)'!$C$1:$C$65536,'t15(2)'!$B$1:$B$65536,$B17)</f>
        <v>0</v>
      </c>
      <c r="F17" s="1295">
        <f>SUMIFS('t15(3)'!$C$28:$C$50,'t15(3)'!$B$28:$B$50,'Incongruenza 15'!$B17)</f>
        <v>0</v>
      </c>
    </row>
    <row r="18" spans="1:6" s="92" customFormat="1" ht="20.25" customHeight="1" x14ac:dyDescent="0.15">
      <c r="A18" s="1275"/>
      <c r="B18" s="1244" t="s">
        <v>893</v>
      </c>
      <c r="C18" s="1228" t="str">
        <f>INDEX('t15(2)'!$A$1:$A$65536,MATCH($B18,'t15(2)'!$B$1:$B$65536,0))</f>
        <v>Art 9 c 3 DL 90/2014 - Comp Avvocati carico controparti</v>
      </c>
      <c r="D18" s="1265"/>
      <c r="E18" s="1261">
        <f>SUMIFS('t15(2)'!$C$1:$C$65536,'t15(2)'!$B$1:$B$65536,$B18)</f>
        <v>0</v>
      </c>
      <c r="F18" s="1295">
        <f>SUMIFS('t15(3)'!$C$28:$C$50,'t15(3)'!$B$28:$B$50,'Incongruenza 15'!$B18)</f>
        <v>0</v>
      </c>
    </row>
    <row r="19" spans="1:6" s="92" customFormat="1" ht="20.25" customHeight="1" x14ac:dyDescent="0.15">
      <c r="A19" s="1275"/>
      <c r="B19" s="1244" t="s">
        <v>894</v>
      </c>
      <c r="C19" s="1228" t="str">
        <f>INDEX('t15(2)'!$A$1:$A$65536,MATCH($B19,'t15(2)'!$B$1:$B$65536,0))</f>
        <v>Art 9 c 6 DL 90/2014 - Comp Avvocati spese compensate</v>
      </c>
      <c r="D19" s="1265"/>
      <c r="E19" s="1261">
        <f>SUMIFS('t15(2)'!$C$1:$C$65536,'t15(2)'!$B$1:$B$65536,$B19)</f>
        <v>0</v>
      </c>
      <c r="F19" s="1295">
        <f>SUMIFS('t15(3)'!$C$28:$C$50,'t15(3)'!$B$28:$B$50,'Incongruenza 15'!$B19)</f>
        <v>0</v>
      </c>
    </row>
    <row r="20" spans="1:6" s="92" customFormat="1" ht="20.25" customHeight="1" x14ac:dyDescent="0.15">
      <c r="A20" s="1275"/>
      <c r="B20" s="1233" t="s">
        <v>1265</v>
      </c>
      <c r="C20" s="1228" t="s">
        <v>1351</v>
      </c>
      <c r="D20" s="1260"/>
      <c r="E20" s="1263"/>
      <c r="F20" s="1412">
        <f>SUMIFS('t15(3)'!$C$28:$C$50,'t15(3)'!$B$28:$B$50,'Incongruenza 15'!$B20)</f>
        <v>0</v>
      </c>
    </row>
    <row r="21" spans="1:6" s="92" customFormat="1" ht="20.25" customHeight="1" x14ac:dyDescent="0.15">
      <c r="A21" s="1275"/>
      <c r="B21" s="1244" t="s">
        <v>896</v>
      </c>
      <c r="C21" s="1228" t="str">
        <f>INDEX('t15(3)'!$A$1:$A$65529,MATCH($B21,'t15(3)'!$B$1:$B$65529,0))</f>
        <v>Art 1 c 1091 L 145/2018 - Rec. ev. IMU e TARI</v>
      </c>
      <c r="D21" s="1260"/>
      <c r="E21" s="1259">
        <f>SUMIFS('t15(2)'!$C$1:$C$65536,'t15(2)'!$B$1:$B$65536,$B21)</f>
        <v>0</v>
      </c>
      <c r="F21" s="1413">
        <f>SUMIFS('t15(3)'!$C$28:$C$50,'t15(3)'!$B$28:$B$50,'Incongruenza 15'!$B21)</f>
        <v>0</v>
      </c>
    </row>
    <row r="22" spans="1:6" s="92" customFormat="1" ht="20.25" customHeight="1" x14ac:dyDescent="0.15">
      <c r="A22" s="1273"/>
      <c r="B22" s="1233" t="s">
        <v>808</v>
      </c>
      <c r="C22" s="1225" t="str">
        <f>INDEX('t15(3)'!$A$1:$A$65529,MATCH($B22,'t15(3)'!$B$1:$B$65529,0))</f>
        <v>Art 56-ter Ccnl 16-18 - Risorse serv agg PL iniz privata</v>
      </c>
      <c r="D22" s="1260"/>
      <c r="E22" s="1263"/>
      <c r="F22" s="1295">
        <f>SUMIFS('t15(3)'!$C$28:$C$50,'t15(3)'!$B$28:$B$50,'Incongruenza 15'!$B22)</f>
        <v>0</v>
      </c>
    </row>
    <row r="23" spans="1:6" s="92" customFormat="1" ht="20.25" customHeight="1" x14ac:dyDescent="0.15">
      <c r="A23" s="1275"/>
      <c r="B23" s="1233" t="s">
        <v>1263</v>
      </c>
      <c r="C23" s="1228" t="s">
        <v>1352</v>
      </c>
      <c r="D23" s="1260"/>
      <c r="E23" s="1263"/>
      <c r="F23" s="1412">
        <f>SUMIFS('t15(3)'!$C$28:$C$50,'t15(3)'!$B$28:$B$50,'Incongruenza 15'!$B23)</f>
        <v>0</v>
      </c>
    </row>
    <row r="24" spans="1:6" s="92" customFormat="1" ht="20.25" customHeight="1" x14ac:dyDescent="0.15">
      <c r="A24" s="1275"/>
      <c r="B24" s="1233" t="s">
        <v>1264</v>
      </c>
      <c r="C24" s="1228" t="s">
        <v>1353</v>
      </c>
      <c r="D24" s="1260"/>
      <c r="E24" s="1263"/>
      <c r="F24" s="1412">
        <f>SUMIFS('t15(3)'!$C$28:$C$50,'t15(3)'!$B$28:$B$50,'Incongruenza 15'!$B24)</f>
        <v>0</v>
      </c>
    </row>
    <row r="25" spans="1:6" s="92" customFormat="1" ht="20.25" customHeight="1" x14ac:dyDescent="0.15">
      <c r="A25" s="1275"/>
      <c r="B25" s="1233" t="s">
        <v>1268</v>
      </c>
      <c r="C25" s="1228" t="str">
        <f>INDEX('t15(3)'!$A$1:$A$65529,MATCH($B25,'t15(3)'!$B$1:$B$65529,0))</f>
        <v>Art 79 c 2 L D Ccnl 19-21 -Risp. straord. cons. anno prec.</v>
      </c>
      <c r="D25" s="1260"/>
      <c r="E25" s="1263"/>
      <c r="F25" s="1295">
        <f>SUMIFS('t15(3)'!$C$28:$C$50,'t15(3)'!$B$28:$B$50,'Incongruenza 15'!$B25)</f>
        <v>893</v>
      </c>
    </row>
    <row r="26" spans="1:6" s="92" customFormat="1" ht="20.25" customHeight="1" x14ac:dyDescent="0.15">
      <c r="A26" s="1275"/>
      <c r="B26" s="1233" t="s">
        <v>805</v>
      </c>
      <c r="C26" s="1228" t="str">
        <f>INDEX('t15(3)'!$A$1:$A$65529,MATCH($B26,'t15(3)'!$B$1:$B$65529,0))</f>
        <v>Art 70-ter Ccnl 16-18 - Contr Istat e Enti pubbl autorizz</v>
      </c>
      <c r="D26" s="1260"/>
      <c r="E26" s="1263"/>
      <c r="F26" s="1295">
        <f>SUMIFS('t15(3)'!$C$28:$C$50,'t15(3)'!$B$28:$B$50,'Incongruenza 15'!$B26)</f>
        <v>0</v>
      </c>
    </row>
    <row r="27" spans="1:6" s="92" customFormat="1" ht="20.25" customHeight="1" x14ac:dyDescent="0.15">
      <c r="A27" s="1275"/>
      <c r="B27" s="1233" t="s">
        <v>1272</v>
      </c>
      <c r="C27" s="1228" t="str">
        <f>INDEX('t15(3)'!$A$1:$A$65529,MATCH($B27,'t15(3)'!$B$1:$B$65529,0))</f>
        <v>Art 1 c 604 L 234/2021 - Increm 0,22% m.s. 2018 dal 1.1.2022</v>
      </c>
      <c r="D27" s="1260"/>
      <c r="E27" s="1266"/>
      <c r="F27" s="1295">
        <f>SUMIFS('t15(3)'!$C$28:$C$50,'t15(3)'!$B$28:$B$50,'Incongruenza 15'!$B27)</f>
        <v>0</v>
      </c>
    </row>
    <row r="28" spans="1:6" s="92" customFormat="1" ht="20.25" customHeight="1" x14ac:dyDescent="0.15">
      <c r="A28" s="1278"/>
      <c r="B28" s="1419" t="s">
        <v>1239</v>
      </c>
      <c r="C28" s="1228" t="s">
        <v>1354</v>
      </c>
      <c r="D28" s="1260"/>
      <c r="E28" s="1259">
        <f>SUMIFS('t15(2)'!$C$1:$C$65536,'t15(2)'!$B$1:$B$65536,$B28)</f>
        <v>0</v>
      </c>
      <c r="F28" s="1295">
        <f>SUMIFS('t15(3)'!$C$28:$C$50,'t15(3)'!$B$28:$B$50,'Incongruenza 15'!$B28)</f>
        <v>0</v>
      </c>
    </row>
    <row r="29" spans="1:6" ht="20.25" customHeight="1" x14ac:dyDescent="0.2">
      <c r="A29" s="1425"/>
      <c r="B29" s="1244" t="s">
        <v>1241</v>
      </c>
      <c r="C29" s="1228" t="str">
        <f>INDEX('t15(2)'!$A$1:$A$65536,MATCH($B29,'t15(2)'!$B$1:$B$65536,0))</f>
        <v>Art 8 c 5 DL 13/2023 - Incent. funz. tecniche progetti PNRR</v>
      </c>
      <c r="D29" s="1260"/>
      <c r="E29" s="1261">
        <f>SUMIFS('t15(2)'!$C$1:$C$65536,'t15(2)'!$B$1:$B$65536,$B29)</f>
        <v>0</v>
      </c>
      <c r="F29" s="1414"/>
    </row>
    <row r="30" spans="1:6" s="92" customFormat="1" ht="20.25" customHeight="1" x14ac:dyDescent="0.15">
      <c r="A30" s="1275"/>
      <c r="B30" s="1244" t="s">
        <v>279</v>
      </c>
      <c r="C30" s="1228" t="str">
        <f>INDEX('t15(2)'!$A$1:$A$65536,MATCH($B30,'t15(2)'!$B$1:$B$65536,0))</f>
        <v>Somme non utilizzate fondo/i anno precedente</v>
      </c>
      <c r="D30" s="1265"/>
      <c r="E30" s="1261">
        <f>SUMIFS('t15(2)'!$C$1:$C$65536,'t15(2)'!$B$1:$B$65536,$B30)</f>
        <v>0</v>
      </c>
      <c r="F30" s="1295">
        <f>SUMIFS('t15(3)'!$C$28:$C$50,'t15(3)'!$B$28:$B$50,'Incongruenza 15'!$B30)</f>
        <v>0</v>
      </c>
    </row>
    <row r="31" spans="1:6" s="92" customFormat="1" ht="40.35" customHeight="1" x14ac:dyDescent="0.15">
      <c r="A31" s="1275"/>
      <c r="B31" s="913"/>
      <c r="C31" s="1244"/>
      <c r="D31" s="1257" t="s">
        <v>1066</v>
      </c>
      <c r="E31" s="1264"/>
      <c r="F31" s="1296"/>
    </row>
    <row r="32" spans="1:6" s="92" customFormat="1" ht="20.25" customHeight="1" x14ac:dyDescent="0.15">
      <c r="A32" s="1273"/>
      <c r="B32" s="1233" t="s">
        <v>1281</v>
      </c>
      <c r="C32" s="1225" t="str">
        <f>INDEX('t15(3)'!$A$1:$A$65529,MATCH($B32,'t15(3)'!$B$1:$B$65529,0))</f>
        <v>Art 11bis c2 DL135/18 - Increm pos e ris E.Q. rinunce ass.li</v>
      </c>
      <c r="D32" s="1260"/>
      <c r="E32" s="1263"/>
      <c r="F32" s="1295">
        <f>SUMIFS('t15(3)'!$C$65:$C$70,'t15(3)'!$B$65:$B$70,'Incongruenza 15'!$B32)</f>
        <v>0</v>
      </c>
    </row>
    <row r="33" spans="1:6" s="92" customFormat="1" ht="20.25" customHeight="1" x14ac:dyDescent="0.15">
      <c r="A33" s="1275"/>
      <c r="B33" s="1233" t="s">
        <v>949</v>
      </c>
      <c r="C33" s="1228" t="str">
        <f>INDEX('t15(3)'!$A$1:$A$65529,MATCH($B33,'t15(3)'!$B$1:$B$65529,0))</f>
        <v>Art 39 Ccnl 14.9.00 - Ris straord elettorale</v>
      </c>
      <c r="D33" s="1260"/>
      <c r="E33" s="1263"/>
      <c r="F33" s="1295">
        <f>SUMIFS('t15(3)'!$C$79:$C$82,'t15(3)'!$B$79:$B$82,'Incongruenza 15'!$B33)</f>
        <v>0</v>
      </c>
    </row>
    <row r="34" spans="1:6" ht="20.25" customHeight="1" x14ac:dyDescent="0.2">
      <c r="A34" s="1275"/>
      <c r="B34" s="1233" t="s">
        <v>951</v>
      </c>
      <c r="C34" s="1228" t="str">
        <f>INDEX('t15(3)'!$A$1:$A$65529,MATCH($B34,'t15(3)'!$B$1:$B$65529,0))</f>
        <v>Art 39 Ccnl 14.9.00 - Ris straord eventi str e cal naturali</v>
      </c>
      <c r="D34" s="1269"/>
      <c r="E34" s="1263"/>
      <c r="F34" s="1295">
        <f>SUMIFS('t15(3)'!$C$79:$C$82,'t15(3)'!$B$79:$B$82,'Incongruenza 15'!$B34)</f>
        <v>0</v>
      </c>
    </row>
    <row r="35" spans="1:6" ht="20.25" customHeight="1" x14ac:dyDescent="0.2">
      <c r="A35" s="1273"/>
      <c r="B35" s="1233" t="s">
        <v>1128</v>
      </c>
      <c r="C35" s="1228" t="str">
        <f>INDEX('t15(1)'!$A$1:$A$65519,MATCH($B35,'t15(1)'!$B$1:$B$65519,0))</f>
        <v>(eventuali) Quote a rimborso ex art 43 c 2 Ccnl 16-5-01</v>
      </c>
      <c r="D35" s="1415">
        <f>SUMIFS('t15(1)'!$C$1:$C$65519,'t15(1)'!$B$1:$B$65519,$B35)</f>
        <v>0</v>
      </c>
      <c r="E35" s="1260"/>
      <c r="F35" s="1297"/>
    </row>
    <row r="36" spans="1:6" ht="20.25" customHeight="1" x14ac:dyDescent="0.2">
      <c r="A36" s="1273"/>
      <c r="B36" s="1233" t="s">
        <v>1272</v>
      </c>
      <c r="C36" s="1225" t="str">
        <f>INDEX('t15(3)'!$A$1:$A$65529,MATCH($B36,'t15(3)'!$B$1:$B$65529,0))</f>
        <v>Art 1 c 604 L 234/2021 - Increm 0,22% m.s. 2018 dal 1.1.2022</v>
      </c>
      <c r="D36" s="1416"/>
      <c r="E36" s="1263"/>
      <c r="F36" s="1295">
        <f>SUMIFS('t15(3)'!$C$65:$C$70,'t15(3)'!$B$65:$B$70,'Incongruenza 15'!$B36)</f>
        <v>0</v>
      </c>
    </row>
    <row r="37" spans="1:6" ht="20.25" customHeight="1" x14ac:dyDescent="0.2">
      <c r="A37" s="1273"/>
      <c r="B37" s="1233" t="s">
        <v>1233</v>
      </c>
      <c r="C37" s="1228" t="s">
        <v>1355</v>
      </c>
      <c r="D37" s="1417">
        <f>SUMIFS('t15(1)'!$C$1:$C$65519,'t15(1)'!$B$1:$B$65519,$B37)</f>
        <v>0</v>
      </c>
      <c r="E37" s="1426"/>
      <c r="F37" s="1418"/>
    </row>
    <row r="38" spans="1:6" ht="40.35" customHeight="1" x14ac:dyDescent="0.2">
      <c r="A38" s="1275"/>
      <c r="B38" s="950"/>
      <c r="C38" s="1244"/>
      <c r="D38" s="1257" t="s">
        <v>1067</v>
      </c>
      <c r="E38" s="1264"/>
      <c r="F38" s="1296"/>
    </row>
    <row r="39" spans="1:6" ht="27" customHeight="1" x14ac:dyDescent="0.2">
      <c r="A39" s="1275"/>
      <c r="B39" s="1233" t="s">
        <v>1001</v>
      </c>
      <c r="C39" s="1267" t="str">
        <f>'SICI(1)'!D23</f>
        <v>Art. 107, comma 1 Ccnl 16-18 - incremento retribuzione di posizione (valutata su base annua corretta per la quota di convenzione, euro)</v>
      </c>
      <c r="D39" s="1226">
        <f>SUM('SICI(1)'!F23)</f>
        <v>0</v>
      </c>
      <c r="E39" s="1260"/>
      <c r="F39" s="1297"/>
    </row>
    <row r="40" spans="1:6" ht="33" customHeight="1" x14ac:dyDescent="0.2">
      <c r="A40" s="1275"/>
      <c r="B40" s="1233" t="s">
        <v>1003</v>
      </c>
      <c r="C40" s="1268" t="str">
        <f>'SICI(1)'!D25</f>
        <v>Art. 107, comma 2 Ccnl 16-18 - Incremento annuo galleggiamento determinato da art. 41, comma 5 del Ccnl 16/5/2001 (valutato su base annua corretta per la quota di convenzione, euro)</v>
      </c>
      <c r="D40" s="1226">
        <f>SUM('SICI(1)'!F25)</f>
        <v>0</v>
      </c>
      <c r="E40" s="1269"/>
      <c r="F40" s="1298"/>
    </row>
    <row r="41" spans="1:6" ht="33" customHeight="1" x14ac:dyDescent="0.2">
      <c r="A41" s="1275"/>
      <c r="B41" s="1233" t="s">
        <v>1300</v>
      </c>
      <c r="C41" s="1268" t="str">
        <f>'SICI(1)'!D27</f>
        <v>Art. 3, c. 6 d.l. n. 44/2023, spesa accessoria del Segretario comunale per l'anno di rilevazione, da compilare unicamente se il comune risulta sprovvisto di Segretario alla data di entrata in vigore del decreto (euro) (1)</v>
      </c>
      <c r="D41" s="1234">
        <f>SUM('SICI(1)'!F27)</f>
        <v>0</v>
      </c>
      <c r="E41" s="1269"/>
      <c r="F41" s="1298"/>
    </row>
    <row r="42" spans="1:6" ht="26.1" customHeight="1" x14ac:dyDescent="0.2">
      <c r="A42" s="1282"/>
      <c r="B42" s="1233" t="s">
        <v>1143</v>
      </c>
      <c r="C42" s="1268" t="str">
        <f>'SICI(2)'!D27</f>
        <v>Totale risorse ricomprese nell'unico importo consolidato non rilevanti ai fini della verifica del limite art. 23 c. 2 Dlgs 75/2017 (euro) (1)</v>
      </c>
      <c r="D42" s="1269"/>
      <c r="E42" s="1226">
        <f>SUM('SICI(2)'!F27)</f>
        <v>0</v>
      </c>
      <c r="F42" s="1274">
        <f>SUM('SICI(3)'!F27)</f>
        <v>0</v>
      </c>
    </row>
    <row r="43" spans="1:6" ht="20.25" customHeight="1" x14ac:dyDescent="0.2">
      <c r="A43" s="1291" t="s">
        <v>919</v>
      </c>
      <c r="B43" s="1231" t="s">
        <v>920</v>
      </c>
      <c r="C43" s="1231"/>
      <c r="D43" s="1226">
        <f>D6-D7</f>
        <v>0</v>
      </c>
      <c r="E43" s="1226">
        <f>E6-E7</f>
        <v>0</v>
      </c>
      <c r="F43" s="1274">
        <f>F6-F7</f>
        <v>0</v>
      </c>
    </row>
    <row r="44" spans="1:6" ht="20.25" customHeight="1" thickBot="1" x14ac:dyDescent="0.25">
      <c r="A44" s="1299" t="s">
        <v>927</v>
      </c>
      <c r="B44" s="1300" t="s">
        <v>1068</v>
      </c>
      <c r="C44" s="1300"/>
      <c r="D44" s="1301">
        <f>IF(D6&lt;&gt;0,ABS(D43/D6*100),0)</f>
        <v>0</v>
      </c>
      <c r="E44" s="1301">
        <f>IF(E6&lt;&gt;0,ABS(E43/E6*100),0)</f>
        <v>0</v>
      </c>
      <c r="F44" s="1302">
        <f>IF(F6&lt;&gt;0,ABS(F43/F6*100),0)</f>
        <v>0</v>
      </c>
    </row>
  </sheetData>
  <sheetProtection algorithmName="SHA-512" hashValue="B/CnVZID8E7SdCe5l24APfH1x1ZtZUGmnhOF0y9AmD5UFpoAMlBNAS/jGtq9lb6qtbn/eqZR5W8n6T1yUex+xw==" saltValue="FOaXXlJuvdmaVoMTRe8xCA==" spinCount="100000" sheet="1" formatColumns="0" selectLockedCells="1"/>
  <conditionalFormatting sqref="D44">
    <cfRule type="cellIs" dxfId="1" priority="2" stopIfTrue="1" operator="greaterThan">
      <formula>10</formula>
    </cfRule>
  </conditionalFormatting>
  <conditionalFormatting sqref="E43:F44">
    <cfRule type="cellIs" dxfId="0" priority="1" stopIfTrue="1" operator="greaterThan">
      <formula>10</formula>
    </cfRule>
  </conditionalFormatting>
  <printOptions horizontalCentered="1"/>
  <pageMargins left="0.39370078740157499" right="0.39370078740157499" top="0.39370078740157499" bottom="0.39370078740157499" header="0.15748031496063" footer="0.15748031496063"/>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2">
    <pageSetUpPr fitToPage="1"/>
  </sheetPr>
  <dimension ref="A1:K163"/>
  <sheetViews>
    <sheetView zoomScale="75" zoomScaleNormal="75" workbookViewId="0">
      <selection activeCell="F10" sqref="F10"/>
    </sheetView>
  </sheetViews>
  <sheetFormatPr defaultColWidth="12.6640625" defaultRowHeight="16.5" x14ac:dyDescent="0.15"/>
  <cols>
    <col min="1" max="1" width="6.6640625" style="539" customWidth="1"/>
    <col min="2" max="2" width="7.6640625" style="540" customWidth="1"/>
    <col min="3" max="3" width="21" style="540" customWidth="1"/>
    <col min="4" max="4" width="56.1640625" style="540" customWidth="1"/>
    <col min="5" max="5" width="22.5" style="540" customWidth="1"/>
    <col min="6" max="6" width="23.1640625" style="540" customWidth="1"/>
    <col min="7" max="7" width="21.5" style="540" customWidth="1"/>
    <col min="8" max="8" width="99.5" style="691" customWidth="1"/>
    <col min="9" max="9" width="6.5" style="508" hidden="1" customWidth="1"/>
    <col min="10" max="10" width="7.33203125" style="505" hidden="1" customWidth="1"/>
    <col min="11" max="11" width="8.6640625" style="505" hidden="1" customWidth="1"/>
    <col min="12" max="14" width="12.6640625" style="505" customWidth="1"/>
    <col min="15" max="16384" width="12.6640625" style="505"/>
  </cols>
  <sheetData>
    <row r="1" spans="1:10" ht="62.25" customHeight="1" x14ac:dyDescent="0.15">
      <c r="H1" s="682" t="s">
        <v>331</v>
      </c>
      <c r="I1" s="475"/>
    </row>
    <row r="2" spans="1:10" ht="26.25" customHeight="1" thickBot="1" x14ac:dyDescent="0.2">
      <c r="A2" s="541"/>
      <c r="B2" s="542"/>
      <c r="C2" s="542"/>
      <c r="D2" s="473" t="str">
        <f>'t1'!A1</f>
        <v>REGIONI ED AUTONOMIE LOCALI - anno 2023</v>
      </c>
      <c r="E2" s="542"/>
      <c r="F2" s="542"/>
      <c r="G2" s="542"/>
      <c r="H2" s="683"/>
      <c r="I2" s="475"/>
    </row>
    <row r="3" spans="1:10" ht="9.6" customHeight="1" x14ac:dyDescent="0.15">
      <c r="F3" s="693"/>
      <c r="G3" s="693"/>
      <c r="H3" s="687"/>
      <c r="I3" s="475"/>
    </row>
    <row r="4" spans="1:10" ht="15" customHeight="1" x14ac:dyDescent="0.15">
      <c r="A4" s="1666" t="s">
        <v>571</v>
      </c>
      <c r="B4" s="1670"/>
      <c r="C4" s="1670"/>
      <c r="F4" s="693"/>
      <c r="G4" s="693"/>
      <c r="H4" s="687"/>
      <c r="I4" s="475"/>
    </row>
    <row r="5" spans="1:10" ht="9.6" customHeight="1" x14ac:dyDescent="0.15">
      <c r="F5" s="693"/>
      <c r="G5" s="693"/>
      <c r="H5" s="687"/>
      <c r="I5" s="475"/>
    </row>
    <row r="6" spans="1:10" ht="15" customHeight="1" x14ac:dyDescent="0.15">
      <c r="F6" s="476" t="s">
        <v>272</v>
      </c>
      <c r="G6" s="476" t="s">
        <v>273</v>
      </c>
      <c r="H6" s="684"/>
      <c r="I6" s="475"/>
    </row>
    <row r="7" spans="1:10" ht="30" customHeight="1" x14ac:dyDescent="0.15">
      <c r="A7" s="539" t="s">
        <v>290</v>
      </c>
      <c r="B7" s="1619" t="s">
        <v>572</v>
      </c>
      <c r="C7" s="1619"/>
      <c r="D7" s="1619"/>
      <c r="E7" s="1620"/>
      <c r="F7" s="451"/>
      <c r="G7" s="451"/>
      <c r="H7" s="768" t="str">
        <f>IF(I7=0,"RISPOSTA OBBLIGATORIA SOLO SE SI E' RISPOSTO SI' ALLA DOMANDA 15 DELLA SI_1A","")</f>
        <v>RISPOSTA OBBLIGATORIA SOLO SE SI E' RISPOSTO SI' ALLA DOMANDA 15 DELLA SI_1A</v>
      </c>
      <c r="I7" s="475">
        <v>0</v>
      </c>
      <c r="J7" s="505" t="str">
        <f>IF(I7=1,"VERO",IF(I7=2,"FALSO",""))</f>
        <v/>
      </c>
    </row>
    <row r="8" spans="1:10" ht="15.6" customHeight="1" x14ac:dyDescent="0.15">
      <c r="A8" s="584"/>
      <c r="B8" s="693"/>
      <c r="C8" s="693"/>
      <c r="D8" s="693"/>
      <c r="E8" s="693"/>
      <c r="F8" s="693"/>
      <c r="G8" s="693"/>
      <c r="H8" s="687"/>
      <c r="I8" s="475"/>
    </row>
    <row r="9" spans="1:10" ht="15" customHeight="1" x14ac:dyDescent="0.15">
      <c r="F9" s="476" t="s">
        <v>573</v>
      </c>
      <c r="H9" s="684"/>
      <c r="I9" s="475"/>
    </row>
    <row r="10" spans="1:10" ht="30" customHeight="1" x14ac:dyDescent="0.15">
      <c r="A10" s="539" t="s">
        <v>291</v>
      </c>
      <c r="C10" s="1632" t="s">
        <v>574</v>
      </c>
      <c r="D10" s="1632"/>
      <c r="E10" s="1663"/>
      <c r="F10" s="478"/>
      <c r="G10" s="1621" t="str">
        <f>IF($I$7=2,IF($F$10=0,"RISPOSTA OBBLIGATORIA"," "),IF(AND(I7=1,F10&gt;0),"LA RISPOSTA DATA IN QUESTA SEZIONE NON VERRA' CONSIDERATA",IF(F10&gt;0,"RISPONDERE NO ALLA DOMANDA 1"," ")))</f>
        <v xml:space="preserve"> </v>
      </c>
      <c r="H10" s="1664"/>
      <c r="I10" s="475"/>
    </row>
    <row r="11" spans="1:10" ht="14.85" customHeight="1" x14ac:dyDescent="0.15">
      <c r="A11" s="584"/>
      <c r="B11" s="693"/>
      <c r="C11" s="693"/>
      <c r="D11" s="693"/>
      <c r="E11" s="693"/>
      <c r="F11" s="693"/>
      <c r="G11" s="693"/>
      <c r="H11" s="687"/>
      <c r="I11" s="475"/>
    </row>
    <row r="12" spans="1:10" ht="30" customHeight="1" x14ac:dyDescent="0.15">
      <c r="C12" s="1632" t="s">
        <v>575</v>
      </c>
      <c r="D12" s="1632"/>
      <c r="E12" s="1663"/>
      <c r="F12" s="476" t="s">
        <v>272</v>
      </c>
      <c r="G12" s="476" t="s">
        <v>273</v>
      </c>
      <c r="H12" s="684"/>
      <c r="I12" s="475"/>
    </row>
    <row r="13" spans="1:10" ht="33" customHeight="1" x14ac:dyDescent="0.15">
      <c r="B13" s="540">
        <v>5</v>
      </c>
      <c r="C13" s="1662" t="s">
        <v>543</v>
      </c>
      <c r="D13" s="1662"/>
      <c r="E13" s="1662"/>
      <c r="F13" s="547"/>
      <c r="G13" s="547"/>
      <c r="H13" s="687" t="str">
        <f>IF($I$7=1,IF(I13=0,"RISPOSTA OBBLIGATORIA"," "),IF(OR($I$7=2,$F$10&gt;0),"LA RISPOSTA DATA IN QUESTA SEZIONE NON VERRA' CONSIDERATA",IF(I13&gt;0,"RISPONDERE ALLA DOMANDA 1"," ")))</f>
        <v xml:space="preserve"> </v>
      </c>
      <c r="I13" s="475">
        <v>0</v>
      </c>
      <c r="J13" s="505" t="str">
        <f>IF(I13=1,"VERO",IF(I13=2,"FALSO",""))</f>
        <v/>
      </c>
    </row>
    <row r="14" spans="1:10" ht="9.6" customHeight="1" x14ac:dyDescent="0.15">
      <c r="C14" s="1662"/>
      <c r="D14" s="1662"/>
      <c r="E14" s="1662"/>
      <c r="H14" s="688"/>
      <c r="I14" s="475"/>
    </row>
    <row r="15" spans="1:10" ht="33" customHeight="1" x14ac:dyDescent="0.15">
      <c r="B15" s="540">
        <v>6</v>
      </c>
      <c r="C15" s="1662" t="s">
        <v>544</v>
      </c>
      <c r="D15" s="1662"/>
      <c r="E15" s="1662"/>
      <c r="F15" s="547"/>
      <c r="G15" s="547"/>
      <c r="H15" s="687" t="str">
        <f>IF($I$7=1,IF(I15=0,"RISPOSTA OBBLIGATORIA"," "),IF(OR($I$7=2,$F$10&gt;0),"LA RISPOSTA DATA IN QUESTA SEZIONE NON VERRA' CONSIDERATA",IF(I15&gt;0,"RISPONDERE ALLA DOMANDA 1"," ")))</f>
        <v xml:space="preserve"> </v>
      </c>
      <c r="I15" s="475">
        <v>0</v>
      </c>
      <c r="J15" s="505" t="str">
        <f>IF(I15=1,"VERO",IF(I15=2,"FALSO",""))</f>
        <v/>
      </c>
    </row>
    <row r="16" spans="1:10" ht="9.6" customHeight="1" x14ac:dyDescent="0.15">
      <c r="C16" s="1662"/>
      <c r="D16" s="1662"/>
      <c r="E16" s="1662"/>
      <c r="H16" s="688"/>
      <c r="I16" s="475"/>
    </row>
    <row r="17" spans="1:10" ht="33" customHeight="1" x14ac:dyDescent="0.15">
      <c r="B17" s="540">
        <v>7</v>
      </c>
      <c r="C17" s="1662" t="s">
        <v>545</v>
      </c>
      <c r="D17" s="1662"/>
      <c r="E17" s="1662"/>
      <c r="F17" s="547"/>
      <c r="G17" s="547"/>
      <c r="H17" s="687" t="str">
        <f>IF($I$7=1,IF(I17=0,"RISPOSTA OBBLIGATORIA"," "),IF(OR($I$7=2,$F$10&gt;0),"LA RISPOSTA DATA IN QUESTA SEZIONE NON VERRA' CONSIDERATA",IF(I17&gt;0,"RISPONDERE ALLA DOMANDA 1"," ")))</f>
        <v xml:space="preserve"> </v>
      </c>
      <c r="I17" s="475">
        <v>0</v>
      </c>
      <c r="J17" s="505" t="str">
        <f>IF(I17=1,"VERO",IF(I17=2,"FALSO",""))</f>
        <v/>
      </c>
    </row>
    <row r="18" spans="1:10" ht="9.6" customHeight="1" x14ac:dyDescent="0.15">
      <c r="C18" s="1662"/>
      <c r="D18" s="1662"/>
      <c r="E18" s="1662"/>
      <c r="H18" s="688"/>
      <c r="I18" s="475"/>
    </row>
    <row r="19" spans="1:10" ht="33" customHeight="1" x14ac:dyDescent="0.15">
      <c r="B19" s="540">
        <v>8</v>
      </c>
      <c r="C19" s="1662" t="s">
        <v>546</v>
      </c>
      <c r="D19" s="1662"/>
      <c r="E19" s="1662"/>
      <c r="F19" s="547"/>
      <c r="G19" s="547"/>
      <c r="H19" s="687" t="str">
        <f>IF($I$7=1,IF(I19=0,"RISPOSTA OBBLIGATORIA"," "),IF(OR($I$7=2,$F$10&gt;0),"LA RISPOSTA DATA IN QUESTA SEZIONE NON VERRA' CONSIDERATA",IF(I19&gt;0,"RISPONDERE ALLA DOMANDA 1"," ")))</f>
        <v xml:space="preserve"> </v>
      </c>
      <c r="I19" s="475">
        <v>0</v>
      </c>
      <c r="J19" s="505" t="str">
        <f>IF(I19=1,"VERO",IF(I19=2,"FALSO",""))</f>
        <v/>
      </c>
    </row>
    <row r="20" spans="1:10" ht="9.6" customHeight="1" x14ac:dyDescent="0.15">
      <c r="A20" s="584"/>
      <c r="B20" s="693"/>
      <c r="C20" s="1662"/>
      <c r="D20" s="1662"/>
      <c r="E20" s="1662"/>
      <c r="F20" s="588"/>
      <c r="G20" s="585"/>
      <c r="H20" s="696"/>
      <c r="I20" s="475"/>
    </row>
    <row r="21" spans="1:10" ht="33" customHeight="1" x14ac:dyDescent="0.15">
      <c r="B21" s="540">
        <v>9</v>
      </c>
      <c r="C21" s="1662" t="s">
        <v>547</v>
      </c>
      <c r="D21" s="1662"/>
      <c r="E21" s="1662"/>
      <c r="F21" s="547"/>
      <c r="G21" s="547"/>
      <c r="H21" s="687" t="str">
        <f>IF($I$7=1,IF(I21=0,"RISPOSTA OBBLIGATORIA"," "),IF(OR($I$7=2,$F$10&gt;0),"LA RISPOSTA DATA IN QUESTA SEZIONE NON VERRA' CONSIDERATA",IF(I21&gt;0,"RISPONDERE ALLA DOMANDA 1"," ")))</f>
        <v xml:space="preserve"> </v>
      </c>
      <c r="I21" s="475">
        <v>0</v>
      </c>
      <c r="J21" s="505" t="str">
        <f>IF(I21=1,"VERO",IF(I21=2,"FALSO",""))</f>
        <v/>
      </c>
    </row>
    <row r="22" spans="1:10" ht="9.6" customHeight="1" x14ac:dyDescent="0.15">
      <c r="C22" s="1662"/>
      <c r="D22" s="1662"/>
      <c r="E22" s="1662"/>
      <c r="H22" s="688"/>
      <c r="I22" s="475"/>
    </row>
    <row r="23" spans="1:10" ht="33" customHeight="1" x14ac:dyDescent="0.15">
      <c r="B23" s="540">
        <v>10</v>
      </c>
      <c r="C23" s="1662" t="s">
        <v>548</v>
      </c>
      <c r="D23" s="1662"/>
      <c r="E23" s="1662"/>
      <c r="F23" s="547"/>
      <c r="G23" s="547"/>
      <c r="H23" s="687" t="str">
        <f>IF($I$7=1,IF(I23=0,"RISPOSTA OBBLIGATORIA"," "),IF(OR($I$7=2,$F$10&gt;0),"LA RISPOSTA DATA IN QUESTA SEZIONE NON VERRA' CONSIDERATA",IF(I23&gt;0,"RISPONDERE ALLA DOMANDA 1"," ")))</f>
        <v xml:space="preserve"> </v>
      </c>
      <c r="I23" s="475">
        <v>0</v>
      </c>
      <c r="J23" s="505" t="str">
        <f>IF(I23=1,"VERO",IF(I23=2,"FALSO",""))</f>
        <v/>
      </c>
    </row>
    <row r="24" spans="1:10" ht="9.6" customHeight="1" x14ac:dyDescent="0.15">
      <c r="C24" s="1662"/>
      <c r="D24" s="1662"/>
      <c r="E24" s="1662"/>
      <c r="H24" s="688"/>
      <c r="I24" s="475"/>
    </row>
    <row r="25" spans="1:10" ht="37.35" customHeight="1" x14ac:dyDescent="0.15">
      <c r="B25" s="540">
        <v>11</v>
      </c>
      <c r="C25" s="1662" t="s">
        <v>549</v>
      </c>
      <c r="D25" s="1662"/>
      <c r="E25" s="1662"/>
      <c r="F25" s="547"/>
      <c r="G25" s="547"/>
      <c r="H25" s="687" t="str">
        <f>IF($I$7=1,IF(I25=0,"RISPOSTA OBBLIGATORIA"," "),IF(OR($I$7=2,$F$10&gt;0),"LA RISPOSTA DATA IN QUESTA SEZIONE NON VERRA' CONSIDERATA",IF(I25&gt;0,"RISPONDERE ALLA DOMANDA 1"," ")))</f>
        <v xml:space="preserve"> </v>
      </c>
      <c r="I25" s="475">
        <v>0</v>
      </c>
      <c r="J25" s="505" t="str">
        <f>IF(I25=1,"VERO",IF(I25=2,"FALSO",""))</f>
        <v/>
      </c>
    </row>
    <row r="26" spans="1:10" ht="9.6" customHeight="1" x14ac:dyDescent="0.15">
      <c r="C26" s="1662"/>
      <c r="D26" s="1662"/>
      <c r="E26" s="1662"/>
      <c r="H26" s="688"/>
      <c r="I26" s="475"/>
    </row>
    <row r="27" spans="1:10" ht="33" customHeight="1" x14ac:dyDescent="0.15">
      <c r="B27" s="540">
        <v>12</v>
      </c>
      <c r="C27" s="1662" t="s">
        <v>550</v>
      </c>
      <c r="D27" s="1662"/>
      <c r="E27" s="1662"/>
      <c r="F27" s="547"/>
      <c r="G27" s="547"/>
      <c r="H27" s="687" t="str">
        <f>IF($I$7=1,IF(I27=0,"RISPOSTA OBBLIGATORIA"," "),IF(OR($I$7=2,$F$10&gt;0),"LA RISPOSTA DATA IN QUESTA SEZIONE NON VERRA' CONSIDERATA",IF(I27&gt;0,"RISPONDERE ALLA DOMANDA 1"," ")))</f>
        <v xml:space="preserve"> </v>
      </c>
      <c r="I27" s="475">
        <v>0</v>
      </c>
      <c r="J27" s="505" t="str">
        <f>IF(I27=1,"VERO",IF(I27=2,"FALSO",""))</f>
        <v/>
      </c>
    </row>
    <row r="28" spans="1:10" ht="9.6" customHeight="1" x14ac:dyDescent="0.15">
      <c r="C28" s="1662"/>
      <c r="D28" s="1662"/>
      <c r="E28" s="1662"/>
      <c r="H28" s="688"/>
      <c r="I28" s="475"/>
    </row>
    <row r="29" spans="1:10" ht="33" customHeight="1" x14ac:dyDescent="0.15">
      <c r="B29" s="540">
        <v>13</v>
      </c>
      <c r="C29" s="1662" t="s">
        <v>551</v>
      </c>
      <c r="D29" s="1662"/>
      <c r="E29" s="1662"/>
      <c r="F29" s="547"/>
      <c r="G29" s="547"/>
      <c r="H29" s="687" t="str">
        <f>IF($I$7=1,IF(I29=0,"RISPOSTA OBBLIGATORIA"," "),IF(OR($I$7=2,$F$10&gt;0),"LA RISPOSTA DATA IN QUESTA SEZIONE NON VERRA' CONSIDERATA",IF(I29&gt;0,"RISPONDERE ALLA DOMANDA 1"," ")))</f>
        <v xml:space="preserve"> </v>
      </c>
      <c r="I29" s="475">
        <v>0</v>
      </c>
      <c r="J29" s="505" t="str">
        <f>IF(I29=1,"VERO",IF(I29=2,"FALSO",""))</f>
        <v/>
      </c>
    </row>
    <row r="30" spans="1:10" ht="9.6" customHeight="1" x14ac:dyDescent="0.15">
      <c r="C30" s="1662"/>
      <c r="D30" s="1662"/>
      <c r="E30" s="1662"/>
      <c r="H30" s="688"/>
      <c r="I30" s="475"/>
    </row>
    <row r="31" spans="1:10" ht="38.85" customHeight="1" x14ac:dyDescent="0.15">
      <c r="B31" s="540">
        <v>14</v>
      </c>
      <c r="C31" s="1662" t="s">
        <v>576</v>
      </c>
      <c r="D31" s="1662"/>
      <c r="E31" s="1662"/>
      <c r="F31" s="547"/>
      <c r="G31" s="547"/>
      <c r="H31" s="687" t="str">
        <f>IF($I$7=1,IF(I31=0,"RISPOSTA OBBLIGATORIA"," "),IF(OR($I$7=2,$F$10&gt;0),"LA RISPOSTA DATA IN QUESTA SEZIONE NON VERRA' CONSIDERATA",IF(I31&gt;0,"RISPONDERE ALLA DOMANDA 1"," ")))</f>
        <v xml:space="preserve"> </v>
      </c>
      <c r="I31" s="475">
        <v>0</v>
      </c>
      <c r="J31" s="505" t="str">
        <f>IF(I31=1,"VERO",IF(I31=2,"FALSO",""))</f>
        <v/>
      </c>
    </row>
    <row r="32" spans="1:10" ht="9.6" customHeight="1" x14ac:dyDescent="0.15">
      <c r="C32" s="1662"/>
      <c r="D32" s="1662"/>
      <c r="E32" s="1662"/>
      <c r="H32" s="688"/>
      <c r="I32" s="475"/>
    </row>
    <row r="33" spans="1:10" ht="33" customHeight="1" x14ac:dyDescent="0.15">
      <c r="B33" s="540">
        <v>15</v>
      </c>
      <c r="C33" s="1662" t="s">
        <v>362</v>
      </c>
      <c r="D33" s="1662"/>
      <c r="E33" s="1662"/>
      <c r="F33" s="697"/>
      <c r="G33" s="697"/>
      <c r="H33" s="687" t="str">
        <f>IF($I$7=1,IF(I33=0,"RISPOSTA OBBLIGATORIA"," "),IF(OR($I$7=2,$F$10&gt;0),"LA RISPOSTA DATA IN QUESTA SEZIONE NON VERRA' CONSIDERATA",IF(I33&gt;0,"RISPONDERE ALLA DOMANDA 1"," ")))</f>
        <v xml:space="preserve"> </v>
      </c>
      <c r="I33" s="475">
        <v>0</v>
      </c>
      <c r="J33" s="505" t="str">
        <f>IF(I33=1,"VERO",IF(I33=2,"FALSO",""))</f>
        <v/>
      </c>
    </row>
    <row r="34" spans="1:10" ht="9.6" customHeight="1" thickBot="1" x14ac:dyDescent="0.2">
      <c r="A34" s="541"/>
      <c r="B34" s="542"/>
      <c r="C34" s="1665"/>
      <c r="D34" s="1665"/>
      <c r="E34" s="1665"/>
      <c r="F34" s="542"/>
      <c r="G34" s="542"/>
      <c r="H34" s="698"/>
      <c r="I34" s="475"/>
    </row>
    <row r="35" spans="1:10" ht="9.6" customHeight="1" x14ac:dyDescent="0.15">
      <c r="C35" s="1662"/>
      <c r="D35" s="1662"/>
      <c r="E35" s="1662"/>
      <c r="H35" s="688"/>
      <c r="I35" s="475"/>
    </row>
    <row r="36" spans="1:10" ht="15" customHeight="1" x14ac:dyDescent="0.15">
      <c r="A36" s="1666" t="s">
        <v>577</v>
      </c>
      <c r="B36" s="1667"/>
      <c r="C36" s="1667"/>
      <c r="D36" s="694"/>
      <c r="E36" s="694"/>
      <c r="H36" s="688"/>
      <c r="I36" s="475"/>
    </row>
    <row r="37" spans="1:10" ht="9.6" customHeight="1" x14ac:dyDescent="0.15">
      <c r="C37" s="694"/>
      <c r="D37" s="694"/>
      <c r="E37" s="694"/>
      <c r="H37" s="688"/>
      <c r="I37" s="475"/>
    </row>
    <row r="38" spans="1:10" ht="15" customHeight="1" x14ac:dyDescent="0.15">
      <c r="F38" s="476" t="s">
        <v>272</v>
      </c>
      <c r="G38" s="476" t="s">
        <v>273</v>
      </c>
      <c r="H38" s="684"/>
      <c r="I38" s="475"/>
    </row>
    <row r="39" spans="1:10" ht="30" customHeight="1" x14ac:dyDescent="0.15">
      <c r="A39" s="539" t="s">
        <v>332</v>
      </c>
      <c r="B39" s="1619" t="s">
        <v>572</v>
      </c>
      <c r="C39" s="1619"/>
      <c r="D39" s="1619"/>
      <c r="E39" s="1620"/>
      <c r="F39" s="451"/>
      <c r="G39" s="451"/>
      <c r="H39" s="596"/>
      <c r="I39" s="475">
        <v>0</v>
      </c>
      <c r="J39" s="505" t="str">
        <f>IF(I39=1,"VERO",IF(I39=2,"FALSO",""))</f>
        <v/>
      </c>
    </row>
    <row r="40" spans="1:10" ht="15.6" customHeight="1" x14ac:dyDescent="0.15">
      <c r="A40" s="584"/>
      <c r="B40" s="693"/>
      <c r="C40" s="693"/>
      <c r="D40" s="693"/>
      <c r="E40" s="693"/>
      <c r="F40" s="693"/>
      <c r="G40" s="693"/>
      <c r="H40" s="687"/>
      <c r="I40" s="475"/>
    </row>
    <row r="41" spans="1:10" ht="15" customHeight="1" x14ac:dyDescent="0.15">
      <c r="F41" s="476" t="s">
        <v>573</v>
      </c>
      <c r="H41" s="684"/>
      <c r="I41" s="475"/>
    </row>
    <row r="42" spans="1:10" ht="30" customHeight="1" x14ac:dyDescent="0.15">
      <c r="A42" s="539" t="s">
        <v>349</v>
      </c>
      <c r="C42" s="1632" t="s">
        <v>574</v>
      </c>
      <c r="D42" s="1632"/>
      <c r="E42" s="1663"/>
      <c r="F42" s="478"/>
      <c r="G42" s="1621" t="str">
        <f>IF($I$39=2,IF($F$42=0,"RISPOSTA OBBLIGATORIA"," "),IF(AND(I39=1,F42&gt;0),"LA RISPOSTA DATA IN QUESTA SEZIONE NON VERRA' CONSIDERATA",IF(F42&gt;0,"RISPONDERE NO ALLA DOMANDA 16"," ")))</f>
        <v xml:space="preserve"> </v>
      </c>
      <c r="H42" s="1664"/>
      <c r="I42" s="475"/>
    </row>
    <row r="43" spans="1:10" ht="14.85" customHeight="1" x14ac:dyDescent="0.15">
      <c r="A43" s="584"/>
      <c r="B43" s="693"/>
      <c r="C43" s="693"/>
      <c r="D43" s="693"/>
      <c r="E43" s="693"/>
      <c r="F43" s="693"/>
      <c r="G43" s="693"/>
      <c r="H43" s="687"/>
      <c r="I43" s="475"/>
    </row>
    <row r="44" spans="1:10" ht="30" customHeight="1" x14ac:dyDescent="0.15">
      <c r="C44" s="1632" t="s">
        <v>575</v>
      </c>
      <c r="D44" s="1632"/>
      <c r="E44" s="1663"/>
      <c r="F44" s="476" t="s">
        <v>272</v>
      </c>
      <c r="G44" s="476" t="s">
        <v>273</v>
      </c>
      <c r="H44" s="684"/>
      <c r="I44" s="475"/>
    </row>
    <row r="45" spans="1:10" ht="33" customHeight="1" x14ac:dyDescent="0.15">
      <c r="B45" s="540">
        <v>20</v>
      </c>
      <c r="C45" s="1662" t="s">
        <v>543</v>
      </c>
      <c r="D45" s="1662"/>
      <c r="E45" s="1662"/>
      <c r="F45" s="547"/>
      <c r="G45" s="547"/>
      <c r="H45" s="687"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15">
      <c r="C46" s="1662"/>
      <c r="D46" s="1662"/>
      <c r="E46" s="1662"/>
      <c r="H46" s="688"/>
      <c r="I46" s="475"/>
    </row>
    <row r="47" spans="1:10" ht="33" customHeight="1" x14ac:dyDescent="0.15">
      <c r="B47" s="540">
        <v>21</v>
      </c>
      <c r="C47" s="1662" t="s">
        <v>544</v>
      </c>
      <c r="D47" s="1662"/>
      <c r="E47" s="1662"/>
      <c r="F47" s="547"/>
      <c r="G47" s="547"/>
      <c r="H47" s="687"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15">
      <c r="C48" s="1662"/>
      <c r="D48" s="1662"/>
      <c r="E48" s="1662"/>
      <c r="H48" s="688"/>
      <c r="I48" s="475"/>
    </row>
    <row r="49" spans="1:10" ht="33" customHeight="1" x14ac:dyDescent="0.15">
      <c r="B49" s="540">
        <v>22</v>
      </c>
      <c r="C49" s="1662" t="s">
        <v>545</v>
      </c>
      <c r="D49" s="1662"/>
      <c r="E49" s="1662"/>
      <c r="F49" s="547"/>
      <c r="G49" s="547"/>
      <c r="H49" s="687"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15">
      <c r="C50" s="1662"/>
      <c r="D50" s="1662"/>
      <c r="E50" s="1662"/>
      <c r="H50" s="688"/>
      <c r="I50" s="475"/>
    </row>
    <row r="51" spans="1:10" ht="33" customHeight="1" x14ac:dyDescent="0.15">
      <c r="B51" s="540">
        <v>23</v>
      </c>
      <c r="C51" s="1662" t="s">
        <v>546</v>
      </c>
      <c r="D51" s="1662"/>
      <c r="E51" s="1662"/>
      <c r="F51" s="547"/>
      <c r="G51" s="547"/>
      <c r="H51" s="687"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15">
      <c r="A52" s="584"/>
      <c r="B52" s="693"/>
      <c r="C52" s="1662"/>
      <c r="D52" s="1662"/>
      <c r="E52" s="1662"/>
      <c r="F52" s="588"/>
      <c r="G52" s="585"/>
      <c r="H52" s="696"/>
      <c r="I52" s="475"/>
    </row>
    <row r="53" spans="1:10" ht="33" customHeight="1" x14ac:dyDescent="0.15">
      <c r="B53" s="540">
        <v>24</v>
      </c>
      <c r="C53" s="1662" t="s">
        <v>547</v>
      </c>
      <c r="D53" s="1662"/>
      <c r="E53" s="1662"/>
      <c r="F53" s="547"/>
      <c r="G53" s="547"/>
      <c r="H53" s="687"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15">
      <c r="C54" s="1662"/>
      <c r="D54" s="1662"/>
      <c r="E54" s="1662"/>
      <c r="H54" s="688"/>
      <c r="I54" s="475"/>
    </row>
    <row r="55" spans="1:10" ht="33" customHeight="1" x14ac:dyDescent="0.15">
      <c r="B55" s="540">
        <v>25</v>
      </c>
      <c r="C55" s="1662" t="s">
        <v>548</v>
      </c>
      <c r="D55" s="1662"/>
      <c r="E55" s="1662"/>
      <c r="F55" s="547"/>
      <c r="G55" s="547"/>
      <c r="H55" s="687"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15">
      <c r="C56" s="1662"/>
      <c r="D56" s="1662"/>
      <c r="E56" s="1662"/>
      <c r="H56" s="688"/>
      <c r="I56" s="475"/>
    </row>
    <row r="57" spans="1:10" ht="37.35" customHeight="1" x14ac:dyDescent="0.15">
      <c r="B57" s="540">
        <v>26</v>
      </c>
      <c r="C57" s="1662" t="s">
        <v>549</v>
      </c>
      <c r="D57" s="1662"/>
      <c r="E57" s="1662"/>
      <c r="F57" s="547"/>
      <c r="G57" s="547"/>
      <c r="H57" s="687"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15">
      <c r="C58" s="1662"/>
      <c r="D58" s="1662"/>
      <c r="E58" s="1662"/>
      <c r="H58" s="688"/>
      <c r="I58" s="475"/>
    </row>
    <row r="59" spans="1:10" ht="33" customHeight="1" x14ac:dyDescent="0.15">
      <c r="B59" s="540">
        <v>27</v>
      </c>
      <c r="C59" s="1662" t="s">
        <v>550</v>
      </c>
      <c r="D59" s="1662"/>
      <c r="E59" s="1662"/>
      <c r="F59" s="547"/>
      <c r="G59" s="547"/>
      <c r="H59" s="687"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15">
      <c r="C60" s="1662"/>
      <c r="D60" s="1662"/>
      <c r="E60" s="1662"/>
      <c r="H60" s="688"/>
      <c r="I60" s="475"/>
    </row>
    <row r="61" spans="1:10" ht="33" customHeight="1" x14ac:dyDescent="0.15">
      <c r="B61" s="540">
        <v>28</v>
      </c>
      <c r="C61" s="1662" t="s">
        <v>551</v>
      </c>
      <c r="D61" s="1662"/>
      <c r="E61" s="1662"/>
      <c r="F61" s="547"/>
      <c r="G61" s="547"/>
      <c r="H61" s="687"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15">
      <c r="C62" s="1662"/>
      <c r="D62" s="1662"/>
      <c r="E62" s="1662"/>
      <c r="H62" s="688"/>
      <c r="I62" s="475"/>
    </row>
    <row r="63" spans="1:10" ht="38.85" customHeight="1" x14ac:dyDescent="0.15">
      <c r="B63" s="540">
        <v>29</v>
      </c>
      <c r="C63" s="1662" t="s">
        <v>576</v>
      </c>
      <c r="D63" s="1662"/>
      <c r="E63" s="1662"/>
      <c r="F63" s="547"/>
      <c r="G63" s="547"/>
      <c r="H63" s="687"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15">
      <c r="C64" s="1662"/>
      <c r="D64" s="1662"/>
      <c r="E64" s="1662"/>
      <c r="H64" s="688"/>
      <c r="I64" s="475"/>
    </row>
    <row r="65" spans="1:10" ht="33" customHeight="1" x14ac:dyDescent="0.15">
      <c r="B65" s="540">
        <v>30</v>
      </c>
      <c r="C65" s="1662" t="s">
        <v>362</v>
      </c>
      <c r="D65" s="1662"/>
      <c r="E65" s="1662"/>
      <c r="F65" s="697"/>
      <c r="G65" s="697"/>
      <c r="H65" s="687"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
      <c r="A66" s="541"/>
      <c r="B66" s="542"/>
      <c r="C66" s="1665"/>
      <c r="D66" s="1665"/>
      <c r="E66" s="1665"/>
      <c r="F66" s="542"/>
      <c r="G66" s="542"/>
      <c r="H66" s="698"/>
      <c r="I66" s="475"/>
    </row>
    <row r="67" spans="1:10" ht="9.6" customHeight="1" x14ac:dyDescent="0.15">
      <c r="C67" s="1662"/>
      <c r="D67" s="1662"/>
      <c r="E67" s="1662"/>
      <c r="H67" s="688"/>
      <c r="I67" s="475"/>
    </row>
    <row r="68" spans="1:10" ht="15" customHeight="1" x14ac:dyDescent="0.15">
      <c r="A68" s="1666" t="s">
        <v>578</v>
      </c>
      <c r="B68" s="1670"/>
      <c r="C68" s="1670"/>
      <c r="D68" s="694"/>
      <c r="E68" s="694"/>
      <c r="H68" s="688"/>
      <c r="I68" s="475"/>
    </row>
    <row r="69" spans="1:10" ht="9.6" customHeight="1" x14ac:dyDescent="0.15">
      <c r="C69" s="694"/>
      <c r="D69" s="694"/>
      <c r="E69" s="694"/>
      <c r="H69" s="688"/>
      <c r="I69" s="475"/>
    </row>
    <row r="70" spans="1:10" ht="15" customHeight="1" x14ac:dyDescent="0.15">
      <c r="F70" s="476" t="s">
        <v>272</v>
      </c>
      <c r="G70" s="476" t="s">
        <v>273</v>
      </c>
      <c r="H70" s="684"/>
      <c r="I70" s="475"/>
    </row>
    <row r="71" spans="1:10" ht="30" customHeight="1" x14ac:dyDescent="0.15">
      <c r="A71" s="539" t="s">
        <v>579</v>
      </c>
      <c r="B71" s="1619" t="s">
        <v>572</v>
      </c>
      <c r="C71" s="1619"/>
      <c r="D71" s="1619"/>
      <c r="E71" s="1620"/>
      <c r="F71" s="451"/>
      <c r="G71" s="451"/>
      <c r="H71" s="596"/>
      <c r="I71" s="475">
        <v>0</v>
      </c>
      <c r="J71" s="505" t="str">
        <f>IF(I71=1,"VERO",IF(I71=2,"FALSO",""))</f>
        <v/>
      </c>
    </row>
    <row r="72" spans="1:10" ht="15.6" customHeight="1" x14ac:dyDescent="0.15">
      <c r="A72" s="584"/>
      <c r="B72" s="693"/>
      <c r="C72" s="693"/>
      <c r="D72" s="693"/>
      <c r="E72" s="693"/>
      <c r="F72" s="693"/>
      <c r="G72" s="693"/>
      <c r="H72" s="687"/>
      <c r="I72" s="475"/>
    </row>
    <row r="73" spans="1:10" ht="15" customHeight="1" x14ac:dyDescent="0.15">
      <c r="F73" s="476" t="s">
        <v>573</v>
      </c>
      <c r="H73" s="684"/>
      <c r="I73" s="475"/>
    </row>
    <row r="74" spans="1:10" ht="30" customHeight="1" x14ac:dyDescent="0.15">
      <c r="A74" s="539" t="s">
        <v>580</v>
      </c>
      <c r="C74" s="1632" t="s">
        <v>574</v>
      </c>
      <c r="D74" s="1632"/>
      <c r="E74" s="1663"/>
      <c r="F74" s="478"/>
      <c r="G74" s="1621" t="str">
        <f>IF($I$71=2,IF($F$74=0,"RISPOSTA OBBLIGATORIA"," "),IF(AND(I71=1,F74&gt;0),"LA RISPOSTA DATA IN QUESTA SEZIONE NON VERRA' CONSIDERATA",IF(F74&gt;0,"RISPONDERE NO ALLA DOMANDA 31"," ")))</f>
        <v xml:space="preserve"> </v>
      </c>
      <c r="H74" s="1664"/>
      <c r="I74" s="475"/>
    </row>
    <row r="75" spans="1:10" ht="14.85" customHeight="1" x14ac:dyDescent="0.15">
      <c r="A75" s="584"/>
      <c r="B75" s="693"/>
      <c r="C75" s="693"/>
      <c r="D75" s="693"/>
      <c r="E75" s="693"/>
      <c r="F75" s="693"/>
      <c r="G75" s="693"/>
      <c r="H75" s="687"/>
      <c r="I75" s="475"/>
    </row>
    <row r="76" spans="1:10" ht="30" customHeight="1" x14ac:dyDescent="0.15">
      <c r="C76" s="1632" t="s">
        <v>575</v>
      </c>
      <c r="D76" s="1632"/>
      <c r="E76" s="1663"/>
      <c r="F76" s="476" t="s">
        <v>272</v>
      </c>
      <c r="G76" s="476" t="s">
        <v>273</v>
      </c>
      <c r="H76" s="684"/>
      <c r="I76" s="475"/>
    </row>
    <row r="77" spans="1:10" ht="33" customHeight="1" x14ac:dyDescent="0.15">
      <c r="B77" s="540">
        <v>35</v>
      </c>
      <c r="C77" s="1662" t="s">
        <v>543</v>
      </c>
      <c r="D77" s="1662"/>
      <c r="E77" s="1662"/>
      <c r="F77" s="547"/>
      <c r="G77" s="547"/>
      <c r="H77" s="687"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15">
      <c r="C78" s="1662"/>
      <c r="D78" s="1662"/>
      <c r="E78" s="1662"/>
      <c r="H78" s="688"/>
      <c r="I78" s="475"/>
    </row>
    <row r="79" spans="1:10" ht="33" customHeight="1" x14ac:dyDescent="0.15">
      <c r="B79" s="540">
        <v>36</v>
      </c>
      <c r="C79" s="1662" t="s">
        <v>544</v>
      </c>
      <c r="D79" s="1662"/>
      <c r="E79" s="1662"/>
      <c r="F79" s="547"/>
      <c r="G79" s="547"/>
      <c r="H79" s="687"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15">
      <c r="C80" s="1662"/>
      <c r="D80" s="1662"/>
      <c r="E80" s="1662"/>
      <c r="H80" s="688"/>
      <c r="I80" s="475"/>
    </row>
    <row r="81" spans="1:10" ht="33" customHeight="1" x14ac:dyDescent="0.15">
      <c r="B81" s="540">
        <v>37</v>
      </c>
      <c r="C81" s="1662" t="s">
        <v>545</v>
      </c>
      <c r="D81" s="1662"/>
      <c r="E81" s="1662"/>
      <c r="F81" s="547"/>
      <c r="G81" s="547"/>
      <c r="H81" s="687"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15">
      <c r="C82" s="1662"/>
      <c r="D82" s="1662"/>
      <c r="E82" s="1662"/>
      <c r="H82" s="688"/>
      <c r="I82" s="475"/>
    </row>
    <row r="83" spans="1:10" ht="33" customHeight="1" x14ac:dyDescent="0.15">
      <c r="B83" s="540">
        <v>38</v>
      </c>
      <c r="C83" s="1662" t="s">
        <v>546</v>
      </c>
      <c r="D83" s="1662"/>
      <c r="E83" s="1662"/>
      <c r="F83" s="547"/>
      <c r="G83" s="547"/>
      <c r="H83" s="687"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15">
      <c r="A84" s="584"/>
      <c r="B84" s="693"/>
      <c r="C84" s="1662"/>
      <c r="D84" s="1662"/>
      <c r="E84" s="1662"/>
      <c r="F84" s="588"/>
      <c r="G84" s="585"/>
      <c r="H84" s="696"/>
      <c r="I84" s="475"/>
    </row>
    <row r="85" spans="1:10" ht="33" customHeight="1" x14ac:dyDescent="0.15">
      <c r="B85" s="540">
        <v>39</v>
      </c>
      <c r="C85" s="1662" t="s">
        <v>547</v>
      </c>
      <c r="D85" s="1662"/>
      <c r="E85" s="1662"/>
      <c r="F85" s="547"/>
      <c r="G85" s="547"/>
      <c r="H85" s="687"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15">
      <c r="C86" s="1662"/>
      <c r="D86" s="1662"/>
      <c r="E86" s="1662"/>
      <c r="H86" s="688"/>
      <c r="I86" s="475"/>
    </row>
    <row r="87" spans="1:10" ht="33" customHeight="1" x14ac:dyDescent="0.15">
      <c r="B87" s="540">
        <v>40</v>
      </c>
      <c r="C87" s="1662" t="s">
        <v>548</v>
      </c>
      <c r="D87" s="1662"/>
      <c r="E87" s="1662"/>
      <c r="F87" s="547"/>
      <c r="G87" s="547"/>
      <c r="H87" s="687"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15">
      <c r="C88" s="1662"/>
      <c r="D88" s="1662"/>
      <c r="E88" s="1662"/>
      <c r="H88" s="688"/>
      <c r="I88" s="475"/>
    </row>
    <row r="89" spans="1:10" ht="37.35" customHeight="1" x14ac:dyDescent="0.15">
      <c r="B89" s="540">
        <v>41</v>
      </c>
      <c r="C89" s="1662" t="s">
        <v>549</v>
      </c>
      <c r="D89" s="1662"/>
      <c r="E89" s="1662"/>
      <c r="F89" s="547"/>
      <c r="G89" s="547"/>
      <c r="H89" s="687"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15">
      <c r="C90" s="1662"/>
      <c r="D90" s="1662"/>
      <c r="E90" s="1662"/>
      <c r="H90" s="688"/>
      <c r="I90" s="475"/>
    </row>
    <row r="91" spans="1:10" ht="33" customHeight="1" x14ac:dyDescent="0.15">
      <c r="B91" s="540">
        <v>42</v>
      </c>
      <c r="C91" s="1662" t="s">
        <v>550</v>
      </c>
      <c r="D91" s="1662"/>
      <c r="E91" s="1662"/>
      <c r="F91" s="547"/>
      <c r="G91" s="547"/>
      <c r="H91" s="687"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15">
      <c r="C92" s="1662"/>
      <c r="D92" s="1662"/>
      <c r="E92" s="1662"/>
      <c r="H92" s="688"/>
      <c r="I92" s="475"/>
    </row>
    <row r="93" spans="1:10" ht="33" customHeight="1" x14ac:dyDescent="0.15">
      <c r="B93" s="540">
        <v>43</v>
      </c>
      <c r="C93" s="1662" t="s">
        <v>551</v>
      </c>
      <c r="D93" s="1662"/>
      <c r="E93" s="1662"/>
      <c r="F93" s="547"/>
      <c r="G93" s="547"/>
      <c r="H93" s="687"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15">
      <c r="C94" s="1662"/>
      <c r="D94" s="1662"/>
      <c r="E94" s="1662"/>
      <c r="H94" s="688"/>
      <c r="I94" s="475"/>
    </row>
    <row r="95" spans="1:10" ht="38.85" customHeight="1" x14ac:dyDescent="0.15">
      <c r="B95" s="540">
        <v>44</v>
      </c>
      <c r="C95" s="1662" t="s">
        <v>576</v>
      </c>
      <c r="D95" s="1662"/>
      <c r="E95" s="1662"/>
      <c r="F95" s="547"/>
      <c r="G95" s="547"/>
      <c r="H95" s="687"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15">
      <c r="C96" s="1662"/>
      <c r="D96" s="1662"/>
      <c r="E96" s="1662"/>
      <c r="H96" s="688"/>
      <c r="I96" s="475"/>
    </row>
    <row r="97" spans="1:10" ht="33" customHeight="1" x14ac:dyDescent="0.15">
      <c r="B97" s="540">
        <v>45</v>
      </c>
      <c r="C97" s="1662" t="s">
        <v>362</v>
      </c>
      <c r="D97" s="1662"/>
      <c r="E97" s="1662"/>
      <c r="F97" s="697"/>
      <c r="G97" s="697"/>
      <c r="H97" s="687"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
      <c r="A98" s="541"/>
      <c r="B98" s="542"/>
      <c r="C98" s="1665"/>
      <c r="D98" s="1665"/>
      <c r="E98" s="1665"/>
      <c r="F98" s="542"/>
      <c r="G98" s="542"/>
      <c r="H98" s="698"/>
      <c r="I98" s="475"/>
    </row>
    <row r="99" spans="1:10" ht="9.6" customHeight="1" x14ac:dyDescent="0.15">
      <c r="C99" s="1662"/>
      <c r="D99" s="1662"/>
      <c r="E99" s="1662"/>
      <c r="H99" s="688"/>
      <c r="I99" s="475"/>
    </row>
    <row r="100" spans="1:10" ht="15" customHeight="1" x14ac:dyDescent="0.15">
      <c r="A100" s="1668" t="s">
        <v>581</v>
      </c>
      <c r="B100" s="1669"/>
      <c r="C100" s="1669"/>
      <c r="D100" s="694"/>
      <c r="E100" s="694"/>
      <c r="H100" s="688"/>
      <c r="I100" s="475"/>
    </row>
    <row r="101" spans="1:10" ht="9.6" customHeight="1" x14ac:dyDescent="0.15">
      <c r="C101" s="694"/>
      <c r="D101" s="694"/>
      <c r="E101" s="694"/>
      <c r="H101" s="688"/>
      <c r="I101" s="475"/>
    </row>
    <row r="102" spans="1:10" ht="15" customHeight="1" x14ac:dyDescent="0.15">
      <c r="F102" s="476" t="s">
        <v>272</v>
      </c>
      <c r="G102" s="476" t="s">
        <v>273</v>
      </c>
      <c r="H102" s="684"/>
      <c r="I102" s="475"/>
    </row>
    <row r="103" spans="1:10" ht="30" customHeight="1" x14ac:dyDescent="0.15">
      <c r="A103" s="539" t="s">
        <v>582</v>
      </c>
      <c r="B103" s="1619" t="s">
        <v>572</v>
      </c>
      <c r="C103" s="1619"/>
      <c r="D103" s="1619"/>
      <c r="E103" s="1620"/>
      <c r="F103" s="451"/>
      <c r="G103" s="451"/>
      <c r="H103" s="596"/>
      <c r="I103" s="475">
        <v>0</v>
      </c>
      <c r="J103" s="505" t="str">
        <f>IF(I103=1,"VERO",IF(I103=2,"FALSO",""))</f>
        <v/>
      </c>
    </row>
    <row r="104" spans="1:10" ht="15.6" customHeight="1" x14ac:dyDescent="0.15">
      <c r="A104" s="584"/>
      <c r="B104" s="693"/>
      <c r="C104" s="693"/>
      <c r="D104" s="693"/>
      <c r="E104" s="693"/>
      <c r="F104" s="693"/>
      <c r="G104" s="693"/>
      <c r="H104" s="687"/>
      <c r="I104" s="475"/>
    </row>
    <row r="105" spans="1:10" ht="15" customHeight="1" x14ac:dyDescent="0.15">
      <c r="F105" s="476" t="s">
        <v>573</v>
      </c>
      <c r="H105" s="684"/>
      <c r="I105" s="475"/>
    </row>
    <row r="106" spans="1:10" ht="30" customHeight="1" x14ac:dyDescent="0.15">
      <c r="A106" s="539" t="s">
        <v>583</v>
      </c>
      <c r="C106" s="1632" t="s">
        <v>574</v>
      </c>
      <c r="D106" s="1632"/>
      <c r="E106" s="1663"/>
      <c r="F106" s="478"/>
      <c r="G106" s="1621" t="str">
        <f>IF($I$103=2,IF($F$106=0,"RISPOSTA OBBLIGATORIA"," "),IF(AND(I103=1,F106&gt;0),"LA RISPOSTA DATA IN QUESTA SEZIONE NON VERRA' CONSIDERATA",IF(F106&gt;0,"RISPONDERE NO ALLA DOMANDA 46"," ")))</f>
        <v xml:space="preserve"> </v>
      </c>
      <c r="H106" s="1664"/>
      <c r="I106" s="475"/>
    </row>
    <row r="107" spans="1:10" ht="14.85" customHeight="1" x14ac:dyDescent="0.15">
      <c r="A107" s="584"/>
      <c r="B107" s="693"/>
      <c r="C107" s="693"/>
      <c r="D107" s="693"/>
      <c r="E107" s="693"/>
      <c r="F107" s="693"/>
      <c r="G107" s="693"/>
      <c r="H107" s="687"/>
      <c r="I107" s="475"/>
    </row>
    <row r="108" spans="1:10" ht="30" customHeight="1" x14ac:dyDescent="0.15">
      <c r="C108" s="1632" t="s">
        <v>575</v>
      </c>
      <c r="D108" s="1632"/>
      <c r="E108" s="1663"/>
      <c r="F108" s="476" t="s">
        <v>272</v>
      </c>
      <c r="G108" s="476" t="s">
        <v>273</v>
      </c>
      <c r="H108" s="684"/>
      <c r="I108" s="475"/>
    </row>
    <row r="109" spans="1:10" ht="33" customHeight="1" x14ac:dyDescent="0.15">
      <c r="B109" s="540">
        <v>50</v>
      </c>
      <c r="C109" s="1662" t="s">
        <v>543</v>
      </c>
      <c r="D109" s="1662"/>
      <c r="E109" s="1662"/>
      <c r="F109" s="547"/>
      <c r="G109" s="547"/>
      <c r="H109" s="687"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15">
      <c r="C110" s="1662"/>
      <c r="D110" s="1662"/>
      <c r="E110" s="1662"/>
      <c r="H110" s="688"/>
      <c r="I110" s="475"/>
    </row>
    <row r="111" spans="1:10" ht="33" customHeight="1" x14ac:dyDescent="0.15">
      <c r="B111" s="540">
        <v>51</v>
      </c>
      <c r="C111" s="1662" t="s">
        <v>544</v>
      </c>
      <c r="D111" s="1662"/>
      <c r="E111" s="1662"/>
      <c r="F111" s="547"/>
      <c r="G111" s="547"/>
      <c r="H111" s="687"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15">
      <c r="C112" s="1662"/>
      <c r="D112" s="1662"/>
      <c r="E112" s="1662"/>
      <c r="H112" s="688"/>
      <c r="I112" s="475"/>
    </row>
    <row r="113" spans="1:10" ht="33" customHeight="1" x14ac:dyDescent="0.15">
      <c r="B113" s="540">
        <v>52</v>
      </c>
      <c r="C113" s="1662" t="s">
        <v>545</v>
      </c>
      <c r="D113" s="1662"/>
      <c r="E113" s="1662"/>
      <c r="F113" s="547"/>
      <c r="G113" s="547"/>
      <c r="H113" s="687"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15">
      <c r="C114" s="1662"/>
      <c r="D114" s="1662"/>
      <c r="E114" s="1662"/>
      <c r="H114" s="688"/>
      <c r="I114" s="475"/>
    </row>
    <row r="115" spans="1:10" ht="33" customHeight="1" x14ac:dyDescent="0.15">
      <c r="B115" s="540">
        <v>53</v>
      </c>
      <c r="C115" s="1662" t="s">
        <v>546</v>
      </c>
      <c r="D115" s="1662"/>
      <c r="E115" s="1662"/>
      <c r="F115" s="547"/>
      <c r="G115" s="547"/>
      <c r="H115" s="687"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15">
      <c r="A116" s="584"/>
      <c r="B116" s="693"/>
      <c r="C116" s="1662"/>
      <c r="D116" s="1662"/>
      <c r="E116" s="1662"/>
      <c r="F116" s="588"/>
      <c r="G116" s="585"/>
      <c r="H116" s="696"/>
      <c r="I116" s="475"/>
    </row>
    <row r="117" spans="1:10" ht="33" customHeight="1" x14ac:dyDescent="0.15">
      <c r="B117" s="540">
        <v>54</v>
      </c>
      <c r="C117" s="1662" t="s">
        <v>547</v>
      </c>
      <c r="D117" s="1662"/>
      <c r="E117" s="1662"/>
      <c r="F117" s="547"/>
      <c r="G117" s="547"/>
      <c r="H117" s="687"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15">
      <c r="C118" s="1662"/>
      <c r="D118" s="1662"/>
      <c r="E118" s="1662"/>
      <c r="H118" s="688"/>
      <c r="I118" s="475"/>
    </row>
    <row r="119" spans="1:10" ht="33" customHeight="1" x14ac:dyDescent="0.15">
      <c r="B119" s="540">
        <v>55</v>
      </c>
      <c r="C119" s="1662" t="s">
        <v>548</v>
      </c>
      <c r="D119" s="1662"/>
      <c r="E119" s="1662"/>
      <c r="F119" s="547"/>
      <c r="G119" s="547"/>
      <c r="H119" s="687"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15">
      <c r="C120" s="1662"/>
      <c r="D120" s="1662"/>
      <c r="E120" s="1662"/>
      <c r="H120" s="688"/>
      <c r="I120" s="475"/>
    </row>
    <row r="121" spans="1:10" ht="37.35" customHeight="1" x14ac:dyDescent="0.15">
      <c r="B121" s="540">
        <v>56</v>
      </c>
      <c r="C121" s="1662" t="s">
        <v>549</v>
      </c>
      <c r="D121" s="1662"/>
      <c r="E121" s="1662"/>
      <c r="F121" s="547"/>
      <c r="G121" s="547"/>
      <c r="H121" s="687"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15">
      <c r="C122" s="1662"/>
      <c r="D122" s="1662"/>
      <c r="E122" s="1662"/>
      <c r="H122" s="688"/>
      <c r="I122" s="475"/>
    </row>
    <row r="123" spans="1:10" ht="33" customHeight="1" x14ac:dyDescent="0.15">
      <c r="B123" s="540">
        <v>57</v>
      </c>
      <c r="C123" s="1662" t="s">
        <v>550</v>
      </c>
      <c r="D123" s="1662"/>
      <c r="E123" s="1662"/>
      <c r="F123" s="547"/>
      <c r="G123" s="547"/>
      <c r="H123" s="687"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15">
      <c r="C124" s="1662"/>
      <c r="D124" s="1662"/>
      <c r="E124" s="1662"/>
      <c r="H124" s="688"/>
      <c r="I124" s="475"/>
    </row>
    <row r="125" spans="1:10" ht="33" customHeight="1" x14ac:dyDescent="0.15">
      <c r="B125" s="540">
        <v>58</v>
      </c>
      <c r="C125" s="1662" t="s">
        <v>551</v>
      </c>
      <c r="D125" s="1662"/>
      <c r="E125" s="1662"/>
      <c r="F125" s="547"/>
      <c r="G125" s="547"/>
      <c r="H125" s="687"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15">
      <c r="C126" s="1662"/>
      <c r="D126" s="1662"/>
      <c r="E126" s="1662"/>
      <c r="H126" s="688"/>
      <c r="I126" s="475"/>
    </row>
    <row r="127" spans="1:10" ht="38.85" customHeight="1" x14ac:dyDescent="0.15">
      <c r="B127" s="540">
        <v>59</v>
      </c>
      <c r="C127" s="1662" t="s">
        <v>576</v>
      </c>
      <c r="D127" s="1662"/>
      <c r="E127" s="1662"/>
      <c r="F127" s="547"/>
      <c r="G127" s="547"/>
      <c r="H127" s="687"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15">
      <c r="C128" s="1662"/>
      <c r="D128" s="1662"/>
      <c r="E128" s="1662"/>
      <c r="H128" s="688"/>
      <c r="I128" s="475"/>
    </row>
    <row r="129" spans="1:10" ht="33" customHeight="1" x14ac:dyDescent="0.15">
      <c r="B129" s="540">
        <v>60</v>
      </c>
      <c r="C129" s="1662" t="s">
        <v>362</v>
      </c>
      <c r="D129" s="1662"/>
      <c r="E129" s="1662"/>
      <c r="F129" s="697"/>
      <c r="G129" s="697"/>
      <c r="H129" s="687"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
      <c r="A130" s="541"/>
      <c r="B130" s="542"/>
      <c r="C130" s="1665"/>
      <c r="D130" s="1665"/>
      <c r="E130" s="1665"/>
      <c r="F130" s="542"/>
      <c r="G130" s="542"/>
      <c r="H130" s="698"/>
      <c r="I130" s="475"/>
    </row>
    <row r="131" spans="1:10" ht="9.6" customHeight="1" x14ac:dyDescent="0.15">
      <c r="C131" s="1662"/>
      <c r="D131" s="1662"/>
      <c r="E131" s="1662"/>
      <c r="H131" s="688"/>
      <c r="I131" s="475"/>
    </row>
    <row r="132" spans="1:10" ht="15" customHeight="1" x14ac:dyDescent="0.15">
      <c r="A132" s="1666" t="s">
        <v>584</v>
      </c>
      <c r="B132" s="1667"/>
      <c r="C132" s="1667"/>
      <c r="D132" s="694"/>
      <c r="E132" s="694"/>
      <c r="H132" s="688"/>
      <c r="I132" s="475"/>
    </row>
    <row r="133" spans="1:10" ht="9.6" customHeight="1" x14ac:dyDescent="0.15">
      <c r="C133" s="694"/>
      <c r="D133" s="694"/>
      <c r="E133" s="694"/>
      <c r="H133" s="688"/>
      <c r="I133" s="475"/>
    </row>
    <row r="134" spans="1:10" ht="15" customHeight="1" x14ac:dyDescent="0.15">
      <c r="F134" s="476" t="s">
        <v>272</v>
      </c>
      <c r="G134" s="476" t="s">
        <v>273</v>
      </c>
      <c r="H134" s="684"/>
      <c r="I134" s="475"/>
    </row>
    <row r="135" spans="1:10" ht="30" customHeight="1" x14ac:dyDescent="0.15">
      <c r="A135" s="539" t="s">
        <v>585</v>
      </c>
      <c r="B135" s="1619" t="s">
        <v>572</v>
      </c>
      <c r="C135" s="1619"/>
      <c r="D135" s="1619"/>
      <c r="E135" s="1620"/>
      <c r="F135" s="451"/>
      <c r="G135" s="451"/>
      <c r="H135" s="596"/>
      <c r="I135" s="475">
        <v>0</v>
      </c>
      <c r="J135" s="505" t="str">
        <f>IF(I135=1,"VERO",IF(I135=2,"FALSO",""))</f>
        <v/>
      </c>
    </row>
    <row r="136" spans="1:10" ht="15.6" customHeight="1" x14ac:dyDescent="0.15">
      <c r="A136" s="584"/>
      <c r="B136" s="693"/>
      <c r="C136" s="693"/>
      <c r="D136" s="693"/>
      <c r="E136" s="693"/>
      <c r="F136" s="693"/>
      <c r="G136" s="693"/>
      <c r="H136" s="687"/>
      <c r="I136" s="475"/>
    </row>
    <row r="137" spans="1:10" ht="15" customHeight="1" x14ac:dyDescent="0.15">
      <c r="F137" s="476" t="s">
        <v>573</v>
      </c>
      <c r="H137" s="684"/>
      <c r="I137" s="475"/>
    </row>
    <row r="138" spans="1:10" ht="30" customHeight="1" x14ac:dyDescent="0.15">
      <c r="A138" s="539" t="s">
        <v>586</v>
      </c>
      <c r="C138" s="1632" t="s">
        <v>574</v>
      </c>
      <c r="D138" s="1632"/>
      <c r="E138" s="1663"/>
      <c r="F138" s="478"/>
      <c r="G138" s="1621" t="str">
        <f>IF($I$135=2,IF($F$138=0,"RISPOSTA OBBLIGATORIA"," "),IF(AND(I7=125,F138&gt;0),"LA RISPOSTA DATA IN QUESTA SEZIONE NON VERRA' CONSIDERATA",IF(F138&gt;0,"RISPONDERE NO ALLA DOMANDA 61"," ")))</f>
        <v xml:space="preserve"> </v>
      </c>
      <c r="H138" s="1664"/>
      <c r="I138" s="475"/>
    </row>
    <row r="139" spans="1:10" ht="14.85" customHeight="1" x14ac:dyDescent="0.15">
      <c r="A139" s="584"/>
      <c r="B139" s="693"/>
      <c r="C139" s="693"/>
      <c r="D139" s="693"/>
      <c r="E139" s="693"/>
      <c r="F139" s="693"/>
      <c r="G139" s="693"/>
      <c r="H139" s="687"/>
      <c r="I139" s="475"/>
    </row>
    <row r="140" spans="1:10" ht="30" customHeight="1" x14ac:dyDescent="0.15">
      <c r="C140" s="1632" t="s">
        <v>575</v>
      </c>
      <c r="D140" s="1632"/>
      <c r="E140" s="1663"/>
      <c r="F140" s="476" t="s">
        <v>272</v>
      </c>
      <c r="G140" s="476" t="s">
        <v>273</v>
      </c>
      <c r="H140" s="684"/>
      <c r="I140" s="475"/>
    </row>
    <row r="141" spans="1:10" ht="33" customHeight="1" x14ac:dyDescent="0.15">
      <c r="B141" s="540">
        <v>65</v>
      </c>
      <c r="C141" s="1662" t="s">
        <v>543</v>
      </c>
      <c r="D141" s="1662"/>
      <c r="E141" s="1662"/>
      <c r="F141" s="547"/>
      <c r="G141" s="547"/>
      <c r="H141" s="687"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15">
      <c r="C142" s="1662"/>
      <c r="D142" s="1662"/>
      <c r="E142" s="1662"/>
      <c r="H142" s="688"/>
      <c r="I142" s="475"/>
    </row>
    <row r="143" spans="1:10" ht="33" customHeight="1" x14ac:dyDescent="0.15">
      <c r="B143" s="540">
        <v>66</v>
      </c>
      <c r="C143" s="1662" t="s">
        <v>544</v>
      </c>
      <c r="D143" s="1662"/>
      <c r="E143" s="1662"/>
      <c r="F143" s="547"/>
      <c r="G143" s="547"/>
      <c r="H143" s="687"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15">
      <c r="C144" s="1662"/>
      <c r="D144" s="1662"/>
      <c r="E144" s="1662"/>
      <c r="H144" s="688"/>
      <c r="I144" s="475"/>
    </row>
    <row r="145" spans="1:10" ht="33" customHeight="1" x14ac:dyDescent="0.15">
      <c r="B145" s="540">
        <v>67</v>
      </c>
      <c r="C145" s="1662" t="s">
        <v>545</v>
      </c>
      <c r="D145" s="1662"/>
      <c r="E145" s="1662"/>
      <c r="F145" s="547"/>
      <c r="G145" s="547"/>
      <c r="H145" s="687"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15">
      <c r="C146" s="1662"/>
      <c r="D146" s="1662"/>
      <c r="E146" s="1662"/>
      <c r="H146" s="688"/>
      <c r="I146" s="475"/>
    </row>
    <row r="147" spans="1:10" ht="33" customHeight="1" x14ac:dyDescent="0.15">
      <c r="B147" s="540">
        <v>68</v>
      </c>
      <c r="C147" s="1662" t="s">
        <v>546</v>
      </c>
      <c r="D147" s="1662"/>
      <c r="E147" s="1662"/>
      <c r="F147" s="547"/>
      <c r="G147" s="547"/>
      <c r="H147" s="687"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15">
      <c r="A148" s="584"/>
      <c r="B148" s="693"/>
      <c r="C148" s="1662"/>
      <c r="D148" s="1662"/>
      <c r="E148" s="1662"/>
      <c r="F148" s="588"/>
      <c r="G148" s="585"/>
      <c r="H148" s="696"/>
      <c r="I148" s="475"/>
    </row>
    <row r="149" spans="1:10" ht="33" customHeight="1" x14ac:dyDescent="0.15">
      <c r="B149" s="540">
        <v>69</v>
      </c>
      <c r="C149" s="1662" t="s">
        <v>547</v>
      </c>
      <c r="D149" s="1662"/>
      <c r="E149" s="1662"/>
      <c r="F149" s="547"/>
      <c r="G149" s="547"/>
      <c r="H149" s="687"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15">
      <c r="C150" s="1662"/>
      <c r="D150" s="1662"/>
      <c r="E150" s="1662"/>
      <c r="H150" s="688"/>
      <c r="I150" s="475"/>
    </row>
    <row r="151" spans="1:10" ht="33" customHeight="1" x14ac:dyDescent="0.15">
      <c r="B151" s="540">
        <v>70</v>
      </c>
      <c r="C151" s="1662" t="s">
        <v>548</v>
      </c>
      <c r="D151" s="1662"/>
      <c r="E151" s="1662"/>
      <c r="F151" s="547"/>
      <c r="G151" s="547"/>
      <c r="H151" s="687"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15">
      <c r="C152" s="1662"/>
      <c r="D152" s="1662"/>
      <c r="E152" s="1662"/>
      <c r="H152" s="688"/>
      <c r="I152" s="475"/>
    </row>
    <row r="153" spans="1:10" ht="37.35" customHeight="1" x14ac:dyDescent="0.15">
      <c r="B153" s="540">
        <v>71</v>
      </c>
      <c r="C153" s="1662" t="s">
        <v>549</v>
      </c>
      <c r="D153" s="1662"/>
      <c r="E153" s="1662"/>
      <c r="F153" s="547"/>
      <c r="G153" s="547"/>
      <c r="H153" s="687"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15">
      <c r="C154" s="1662"/>
      <c r="D154" s="1662"/>
      <c r="E154" s="1662"/>
      <c r="H154" s="688"/>
      <c r="I154" s="475"/>
    </row>
    <row r="155" spans="1:10" ht="33" customHeight="1" x14ac:dyDescent="0.15">
      <c r="B155" s="540">
        <v>72</v>
      </c>
      <c r="C155" s="1662" t="s">
        <v>550</v>
      </c>
      <c r="D155" s="1662"/>
      <c r="E155" s="1662"/>
      <c r="F155" s="547"/>
      <c r="G155" s="547"/>
      <c r="H155" s="687"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15">
      <c r="C156" s="1662"/>
      <c r="D156" s="1662"/>
      <c r="E156" s="1662"/>
      <c r="H156" s="688"/>
      <c r="I156" s="475"/>
    </row>
    <row r="157" spans="1:10" ht="33" customHeight="1" x14ac:dyDescent="0.15">
      <c r="B157" s="540">
        <v>73</v>
      </c>
      <c r="C157" s="1662" t="s">
        <v>551</v>
      </c>
      <c r="D157" s="1662"/>
      <c r="E157" s="1662"/>
      <c r="F157" s="547"/>
      <c r="G157" s="547"/>
      <c r="H157" s="687"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15">
      <c r="C158" s="1662"/>
      <c r="D158" s="1662"/>
      <c r="E158" s="1662"/>
      <c r="H158" s="688"/>
      <c r="I158" s="475"/>
    </row>
    <row r="159" spans="1:10" ht="38.85" customHeight="1" x14ac:dyDescent="0.15">
      <c r="B159" s="540">
        <v>74</v>
      </c>
      <c r="C159" s="1662" t="s">
        <v>576</v>
      </c>
      <c r="D159" s="1662"/>
      <c r="E159" s="1662"/>
      <c r="F159" s="547"/>
      <c r="G159" s="547"/>
      <c r="H159" s="687"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15">
      <c r="C160" s="1662"/>
      <c r="D160" s="1662"/>
      <c r="E160" s="1662"/>
      <c r="H160" s="688"/>
      <c r="I160" s="475"/>
    </row>
    <row r="161" spans="1:11" ht="33" customHeight="1" x14ac:dyDescent="0.15">
      <c r="B161" s="540">
        <v>75</v>
      </c>
      <c r="C161" s="1662" t="s">
        <v>362</v>
      </c>
      <c r="D161" s="1662"/>
      <c r="E161" s="1662"/>
      <c r="F161" s="697"/>
      <c r="G161" s="697"/>
      <c r="H161" s="687"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15">
      <c r="A162" s="544"/>
      <c r="B162" s="545"/>
      <c r="C162" s="545"/>
      <c r="D162" s="545"/>
      <c r="E162" s="545"/>
      <c r="F162" s="545"/>
      <c r="G162" s="545"/>
      <c r="H162" s="690"/>
      <c r="I162" s="505">
        <f>SUM(I7:I161,F10,F42,F74,F106,F138)</f>
        <v>0</v>
      </c>
    </row>
    <row r="163" spans="1:11" x14ac:dyDescent="0.15">
      <c r="I163" s="597" t="str">
        <f>IF(OR(COUNTIF(J163:K163,"KO")&gt;0),"KO","OK")</f>
        <v>KO</v>
      </c>
      <c r="J163" s="505" t="str">
        <f>IF((I162&gt;0),"OK","KO")</f>
        <v>KO</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3:F5 F8 F10:F11 F20 F40 F42:F43 F52 F72 F74:F75 F84 F104 F106:F107 F116 F136 F138:F139 F148">
      <formula1>0</formula1>
      <formula2>999999999999</formula2>
    </dataValidation>
  </dataValidations>
  <printOptions horizontalCentered="1"/>
  <pageMargins left="0.23622047244094499" right="0.23622047244094499" top="0.59055118110236204" bottom="0.98425196850393704" header="0.511811023622047" footer="0.511811023622047"/>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Line="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Line="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Line="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Line="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Line="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Line="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Line="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Line="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Line="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Line="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Line="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Line="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Line="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Line="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Line="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Line="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Line="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Line="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Line="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Line="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Line="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Line="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Line="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Line="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Line="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Line="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Line="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Line="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Line="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Line="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Line="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Line="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Line="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Line="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Line="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Line="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Line="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Line="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Line="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Line="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Line="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Line="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Line="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Line="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Line="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Line="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Line="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Line="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Line="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Line="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Line="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Line="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Line="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Line="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Line="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Line="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Line="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Line="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Line="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AK28"/>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0.66406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77" t="str">
        <f>"REGIONI ED AUTONOMIE LOCALI"&amp;" - anno "&amp;$L$1</f>
        <v>REGIONI ED AUTONOMIE LOCALI - anno 2023</v>
      </c>
      <c r="B1" s="777"/>
      <c r="C1" s="777"/>
      <c r="D1" s="777"/>
      <c r="E1" s="777"/>
      <c r="F1" s="777"/>
      <c r="G1" s="777"/>
      <c r="H1" s="777"/>
      <c r="I1" s="777"/>
      <c r="J1" s="777"/>
      <c r="K1" s="281"/>
      <c r="L1" s="622">
        <v>2023</v>
      </c>
      <c r="AI1" s="281"/>
      <c r="AJ1" s="622"/>
    </row>
    <row r="2" spans="1:37" ht="30" customHeight="1" thickBot="1" x14ac:dyDescent="0.25">
      <c r="A2" s="5"/>
      <c r="G2" s="1681"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82"/>
      <c r="I2" s="1682"/>
      <c r="J2" s="1682"/>
      <c r="K2" s="1682"/>
      <c r="L2" s="1683"/>
      <c r="AE2" s="878"/>
      <c r="AF2" s="878"/>
      <c r="AG2" s="878"/>
      <c r="AH2" s="878"/>
      <c r="AI2" s="878"/>
      <c r="AJ2" s="878"/>
    </row>
    <row r="3" spans="1:37" ht="15" customHeight="1" thickBot="1" x14ac:dyDescent="0.25">
      <c r="A3" s="328"/>
      <c r="B3" s="329"/>
      <c r="C3" s="1674" t="s">
        <v>70</v>
      </c>
      <c r="D3" s="1674"/>
      <c r="E3" s="1674"/>
      <c r="F3" s="1674"/>
      <c r="G3" s="1675"/>
      <c r="H3" s="1675"/>
      <c r="I3" s="1675"/>
      <c r="J3" s="1675"/>
      <c r="K3" s="1675"/>
      <c r="L3" s="1676"/>
      <c r="AA3" s="1671" t="s">
        <v>70</v>
      </c>
      <c r="AB3" s="1672"/>
      <c r="AC3" s="1672"/>
      <c r="AD3" s="1672"/>
      <c r="AE3" s="1672"/>
      <c r="AF3" s="1672"/>
      <c r="AG3" s="1672"/>
      <c r="AH3" s="1672"/>
      <c r="AI3" s="1672"/>
      <c r="AJ3" s="1673"/>
    </row>
    <row r="4" spans="1:37" ht="23.25" thickTop="1" x14ac:dyDescent="0.2">
      <c r="A4" s="1677" t="s">
        <v>137</v>
      </c>
      <c r="B4" s="1679" t="s">
        <v>71</v>
      </c>
      <c r="C4" s="18" t="str">
        <f>"Totale dipendenti al 31/12/"&amp;L1-1&amp;" (*)"</f>
        <v>Totale dipendenti al 31/12/2022 (*)</v>
      </c>
      <c r="D4" s="17"/>
      <c r="E4" s="16" t="s">
        <v>75</v>
      </c>
      <c r="F4" s="17"/>
      <c r="G4" s="18" t="s">
        <v>129</v>
      </c>
      <c r="H4" s="17"/>
      <c r="I4" s="18" t="s">
        <v>130</v>
      </c>
      <c r="J4" s="17"/>
      <c r="K4" s="18" t="str">
        <f>"Totale dipendenti al 31/12/"&amp;L1&amp;" (**)"</f>
        <v>Totale dipendenti al 31/12/2023 (**)</v>
      </c>
      <c r="L4" s="267"/>
      <c r="AA4" s="875" t="str">
        <f>"Totale dipendenti al 31/12/"&amp;L1-1&amp;" (*)"</f>
        <v>Totale dipendenti al 31/12/2022 (*)</v>
      </c>
      <c r="AB4" s="876"/>
      <c r="AC4" s="877" t="s">
        <v>75</v>
      </c>
      <c r="AD4" s="876"/>
      <c r="AE4" s="875" t="s">
        <v>129</v>
      </c>
      <c r="AF4" s="876"/>
      <c r="AG4" s="875" t="s">
        <v>130</v>
      </c>
      <c r="AH4" s="876"/>
      <c r="AI4" s="875" t="str">
        <f>"Totale dipendenti al 31/12/"&amp;L1&amp;" (**)"</f>
        <v>Totale dipendenti al 31/12/2023 (**)</v>
      </c>
      <c r="AJ4" s="267"/>
    </row>
    <row r="5" spans="1:37" ht="12" thickBot="1" x14ac:dyDescent="0.25">
      <c r="A5" s="1678"/>
      <c r="B5" s="1680"/>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3">
        <f>ROUND(AA6,0)</f>
        <v>0</v>
      </c>
      <c r="D6" s="774">
        <f t="shared" ref="D6:D22" si="0">ROUND(AB6,0)</f>
        <v>0</v>
      </c>
      <c r="E6" s="775">
        <f t="shared" ref="E6:E22" si="1">ROUND(AC6,0)</f>
        <v>0</v>
      </c>
      <c r="F6" s="776">
        <f t="shared" ref="F6:F22" si="2">ROUND(AD6,0)</f>
        <v>0</v>
      </c>
      <c r="G6" s="775">
        <f t="shared" ref="G6:G22" si="3">ROUND(AE6,0)</f>
        <v>0</v>
      </c>
      <c r="H6" s="776">
        <f t="shared" ref="H6:H22" si="4">ROUND(AF6,0)</f>
        <v>0</v>
      </c>
      <c r="I6" s="775">
        <f t="shared" ref="I6:I22" si="5">ROUND(AG6,0)</f>
        <v>0</v>
      </c>
      <c r="J6" s="776">
        <f t="shared" ref="J6:J22" si="6">ROUND(AH6,0)</f>
        <v>0</v>
      </c>
      <c r="K6" s="371">
        <f>E6+G6+I6</f>
        <v>0</v>
      </c>
      <c r="L6" s="372">
        <f>F6+H6+J6</f>
        <v>0</v>
      </c>
      <c r="M6" s="712">
        <f t="shared" ref="M6:M22" si="7">IF((K6+L6)&gt;0,1,0)</f>
        <v>0</v>
      </c>
      <c r="AA6" s="294"/>
      <c r="AB6" s="295"/>
      <c r="AC6" s="183"/>
      <c r="AD6" s="222"/>
      <c r="AE6" s="183"/>
      <c r="AF6" s="222"/>
      <c r="AG6" s="183"/>
      <c r="AH6" s="222"/>
      <c r="AI6" s="371">
        <f t="shared" ref="AI6:AI14" si="8">AC6+AE6+AG6</f>
        <v>0</v>
      </c>
      <c r="AJ6" s="372">
        <f t="shared" ref="AJ6:AJ14" si="9">AD6+AF6+AH6</f>
        <v>0</v>
      </c>
      <c r="AK6" s="712">
        <f t="shared" ref="AK6:AK22" si="10">IF((AI6+AJ6)&gt;0,1,0)</f>
        <v>0</v>
      </c>
    </row>
    <row r="7" spans="1:37" ht="12.75" customHeight="1" x14ac:dyDescent="0.2">
      <c r="A7" s="133" t="s">
        <v>382</v>
      </c>
      <c r="B7" s="321" t="s">
        <v>318</v>
      </c>
      <c r="C7" s="773">
        <f t="shared" ref="C7:C22" si="11">ROUND(AA7,0)</f>
        <v>0</v>
      </c>
      <c r="D7" s="774">
        <f t="shared" si="0"/>
        <v>0</v>
      </c>
      <c r="E7" s="775">
        <f t="shared" si="1"/>
        <v>0</v>
      </c>
      <c r="F7" s="776">
        <f t="shared" si="2"/>
        <v>0</v>
      </c>
      <c r="G7" s="775">
        <f t="shared" si="3"/>
        <v>0</v>
      </c>
      <c r="H7" s="776">
        <f t="shared" si="4"/>
        <v>0</v>
      </c>
      <c r="I7" s="775">
        <f t="shared" si="5"/>
        <v>0</v>
      </c>
      <c r="J7" s="776">
        <f t="shared" si="6"/>
        <v>0</v>
      </c>
      <c r="K7" s="371">
        <f t="shared" ref="K7:K20" si="12">E7+G7+I7</f>
        <v>0</v>
      </c>
      <c r="L7" s="372">
        <f t="shared" ref="L7:L20" si="13">F7+H7+J7</f>
        <v>0</v>
      </c>
      <c r="M7" s="712">
        <f t="shared" si="7"/>
        <v>0</v>
      </c>
      <c r="AA7" s="294"/>
      <c r="AB7" s="295"/>
      <c r="AC7" s="183"/>
      <c r="AD7" s="222"/>
      <c r="AE7" s="183"/>
      <c r="AF7" s="222"/>
      <c r="AG7" s="183"/>
      <c r="AH7" s="222"/>
      <c r="AI7" s="371">
        <f t="shared" si="8"/>
        <v>0</v>
      </c>
      <c r="AJ7" s="372">
        <f t="shared" si="9"/>
        <v>0</v>
      </c>
      <c r="AK7" s="712">
        <f t="shared" si="10"/>
        <v>0</v>
      </c>
    </row>
    <row r="8" spans="1:37" ht="12.75" customHeight="1" x14ac:dyDescent="0.2">
      <c r="A8" s="133" t="s">
        <v>383</v>
      </c>
      <c r="B8" s="321" t="s">
        <v>319</v>
      </c>
      <c r="C8" s="773">
        <f t="shared" si="11"/>
        <v>0</v>
      </c>
      <c r="D8" s="774">
        <f t="shared" si="0"/>
        <v>0</v>
      </c>
      <c r="E8" s="775">
        <f t="shared" si="1"/>
        <v>0</v>
      </c>
      <c r="F8" s="776">
        <f t="shared" si="2"/>
        <v>0</v>
      </c>
      <c r="G8" s="775">
        <f t="shared" si="3"/>
        <v>0</v>
      </c>
      <c r="H8" s="776">
        <f t="shared" si="4"/>
        <v>0</v>
      </c>
      <c r="I8" s="775">
        <f t="shared" si="5"/>
        <v>0</v>
      </c>
      <c r="J8" s="776">
        <f t="shared" si="6"/>
        <v>0</v>
      </c>
      <c r="K8" s="371">
        <f t="shared" si="12"/>
        <v>0</v>
      </c>
      <c r="L8" s="372">
        <f t="shared" si="13"/>
        <v>0</v>
      </c>
      <c r="M8" s="712">
        <f t="shared" si="7"/>
        <v>0</v>
      </c>
      <c r="AA8" s="294"/>
      <c r="AB8" s="295"/>
      <c r="AC8" s="183"/>
      <c r="AD8" s="222"/>
      <c r="AE8" s="183"/>
      <c r="AF8" s="222"/>
      <c r="AG8" s="183"/>
      <c r="AH8" s="222"/>
      <c r="AI8" s="371">
        <f t="shared" si="8"/>
        <v>0</v>
      </c>
      <c r="AJ8" s="372">
        <f t="shared" si="9"/>
        <v>0</v>
      </c>
      <c r="AK8" s="712">
        <f t="shared" si="10"/>
        <v>0</v>
      </c>
    </row>
    <row r="9" spans="1:37" ht="12.75" customHeight="1" x14ac:dyDescent="0.2">
      <c r="A9" s="133" t="s">
        <v>384</v>
      </c>
      <c r="B9" s="321" t="s">
        <v>321</v>
      </c>
      <c r="C9" s="773">
        <f t="shared" ref="C9:J9" si="14">ROUND(AA9,0)</f>
        <v>0</v>
      </c>
      <c r="D9" s="774">
        <f t="shared" si="14"/>
        <v>0</v>
      </c>
      <c r="E9" s="775">
        <f t="shared" si="14"/>
        <v>0</v>
      </c>
      <c r="F9" s="776">
        <f t="shared" si="14"/>
        <v>0</v>
      </c>
      <c r="G9" s="775">
        <f t="shared" si="14"/>
        <v>0</v>
      </c>
      <c r="H9" s="776">
        <f t="shared" si="14"/>
        <v>0</v>
      </c>
      <c r="I9" s="775">
        <f t="shared" si="14"/>
        <v>0</v>
      </c>
      <c r="J9" s="776">
        <f t="shared" si="14"/>
        <v>0</v>
      </c>
      <c r="K9" s="371">
        <f t="shared" ref="K9:L11" si="15">E9+G9+I9</f>
        <v>0</v>
      </c>
      <c r="L9" s="372">
        <f t="shared" si="15"/>
        <v>0</v>
      </c>
      <c r="M9" s="712">
        <f>IF((K9+L9)&gt;0,1,0)</f>
        <v>0</v>
      </c>
      <c r="AA9" s="294"/>
      <c r="AB9" s="295"/>
      <c r="AC9" s="183"/>
      <c r="AD9" s="222"/>
      <c r="AE9" s="183"/>
      <c r="AF9" s="222"/>
      <c r="AG9" s="183"/>
      <c r="AH9" s="222"/>
      <c r="AI9" s="371">
        <f t="shared" ref="AI9:AJ11" si="16">AC9+AE9+AG9</f>
        <v>0</v>
      </c>
      <c r="AJ9" s="372">
        <f t="shared" si="16"/>
        <v>0</v>
      </c>
      <c r="AK9" s="712">
        <f>IF((AI9+AJ9)&gt;0,1,0)</f>
        <v>0</v>
      </c>
    </row>
    <row r="10" spans="1:37" ht="12.75" customHeight="1" x14ac:dyDescent="0.2">
      <c r="A10" s="133" t="s">
        <v>972</v>
      </c>
      <c r="B10" s="321" t="s">
        <v>323</v>
      </c>
      <c r="C10" s="773">
        <f t="shared" ref="C10:J11" si="17">ROUND(AA10,0)</f>
        <v>0</v>
      </c>
      <c r="D10" s="774">
        <f t="shared" si="17"/>
        <v>0</v>
      </c>
      <c r="E10" s="775">
        <f t="shared" si="17"/>
        <v>0</v>
      </c>
      <c r="F10" s="776">
        <f t="shared" si="17"/>
        <v>0</v>
      </c>
      <c r="G10" s="775">
        <f t="shared" si="17"/>
        <v>0</v>
      </c>
      <c r="H10" s="776">
        <f t="shared" si="17"/>
        <v>0</v>
      </c>
      <c r="I10" s="775">
        <f t="shared" si="17"/>
        <v>0</v>
      </c>
      <c r="J10" s="776">
        <f t="shared" si="17"/>
        <v>0</v>
      </c>
      <c r="K10" s="371">
        <f t="shared" si="15"/>
        <v>0</v>
      </c>
      <c r="L10" s="372">
        <f t="shared" si="15"/>
        <v>0</v>
      </c>
      <c r="M10" s="712">
        <f>IF((K10+L10)&gt;0,1,0)</f>
        <v>0</v>
      </c>
      <c r="AA10" s="294"/>
      <c r="AB10" s="295"/>
      <c r="AC10" s="183"/>
      <c r="AD10" s="222"/>
      <c r="AE10" s="183"/>
      <c r="AF10" s="222"/>
      <c r="AG10" s="183"/>
      <c r="AH10" s="222"/>
      <c r="AI10" s="371">
        <f t="shared" si="16"/>
        <v>0</v>
      </c>
      <c r="AJ10" s="372">
        <f t="shared" si="16"/>
        <v>0</v>
      </c>
      <c r="AK10" s="712">
        <f>IF((AI10+AJ10)&gt;0,1,0)</f>
        <v>0</v>
      </c>
    </row>
    <row r="11" spans="1:37" ht="12.75" customHeight="1" x14ac:dyDescent="0.2">
      <c r="A11" s="133" t="s">
        <v>1172</v>
      </c>
      <c r="B11" s="321" t="s">
        <v>322</v>
      </c>
      <c r="C11" s="773">
        <f t="shared" si="17"/>
        <v>0</v>
      </c>
      <c r="D11" s="774">
        <f t="shared" si="17"/>
        <v>0</v>
      </c>
      <c r="E11" s="775">
        <f t="shared" si="17"/>
        <v>0</v>
      </c>
      <c r="F11" s="776">
        <f t="shared" si="17"/>
        <v>0</v>
      </c>
      <c r="G11" s="775">
        <f t="shared" si="17"/>
        <v>0</v>
      </c>
      <c r="H11" s="776">
        <f t="shared" si="17"/>
        <v>0</v>
      </c>
      <c r="I11" s="775">
        <f t="shared" si="17"/>
        <v>0</v>
      </c>
      <c r="J11" s="776">
        <f t="shared" si="17"/>
        <v>0</v>
      </c>
      <c r="K11" s="371">
        <f t="shared" si="15"/>
        <v>0</v>
      </c>
      <c r="L11" s="372">
        <f t="shared" si="15"/>
        <v>0</v>
      </c>
      <c r="M11" s="712">
        <f>IF((K11+L11)&gt;0,1,0)</f>
        <v>0</v>
      </c>
      <c r="AA11" s="294"/>
      <c r="AB11" s="295"/>
      <c r="AC11" s="183"/>
      <c r="AD11" s="222"/>
      <c r="AE11" s="183"/>
      <c r="AF11" s="222"/>
      <c r="AG11" s="183"/>
      <c r="AH11" s="222"/>
      <c r="AI11" s="371">
        <f t="shared" si="16"/>
        <v>0</v>
      </c>
      <c r="AJ11" s="372">
        <f t="shared" si="16"/>
        <v>0</v>
      </c>
      <c r="AK11" s="712">
        <f>IF((AI11+AJ11)&gt;0,1,0)</f>
        <v>0</v>
      </c>
    </row>
    <row r="12" spans="1:37" ht="12.75" customHeight="1" x14ac:dyDescent="0.2">
      <c r="A12" s="133" t="s">
        <v>392</v>
      </c>
      <c r="B12" s="321" t="s">
        <v>320</v>
      </c>
      <c r="C12" s="773">
        <f t="shared" si="11"/>
        <v>0</v>
      </c>
      <c r="D12" s="774">
        <f t="shared" si="0"/>
        <v>0</v>
      </c>
      <c r="E12" s="775">
        <f t="shared" si="1"/>
        <v>0</v>
      </c>
      <c r="F12" s="776">
        <f t="shared" si="2"/>
        <v>0</v>
      </c>
      <c r="G12" s="775">
        <f t="shared" si="3"/>
        <v>0</v>
      </c>
      <c r="H12" s="776">
        <f t="shared" si="4"/>
        <v>0</v>
      </c>
      <c r="I12" s="775">
        <f t="shared" si="5"/>
        <v>0</v>
      </c>
      <c r="J12" s="776">
        <f t="shared" si="6"/>
        <v>0</v>
      </c>
      <c r="K12" s="371">
        <f t="shared" si="12"/>
        <v>0</v>
      </c>
      <c r="L12" s="372">
        <f t="shared" si="13"/>
        <v>0</v>
      </c>
      <c r="M12" s="712">
        <f t="shared" si="7"/>
        <v>0</v>
      </c>
      <c r="AA12" s="294"/>
      <c r="AB12" s="295"/>
      <c r="AC12" s="183"/>
      <c r="AD12" s="222"/>
      <c r="AE12" s="183"/>
      <c r="AF12" s="222"/>
      <c r="AG12" s="183"/>
      <c r="AH12" s="222"/>
      <c r="AI12" s="371">
        <f t="shared" si="8"/>
        <v>0</v>
      </c>
      <c r="AJ12" s="372">
        <f t="shared" si="9"/>
        <v>0</v>
      </c>
      <c r="AK12" s="712">
        <f t="shared" si="10"/>
        <v>0</v>
      </c>
    </row>
    <row r="13" spans="1:37" ht="12.75" customHeight="1" x14ac:dyDescent="0.2">
      <c r="A13" s="133" t="s">
        <v>457</v>
      </c>
      <c r="B13" s="321" t="s">
        <v>458</v>
      </c>
      <c r="C13" s="773">
        <f t="shared" si="11"/>
        <v>0</v>
      </c>
      <c r="D13" s="774">
        <f t="shared" si="0"/>
        <v>0</v>
      </c>
      <c r="E13" s="775">
        <f t="shared" si="1"/>
        <v>0</v>
      </c>
      <c r="F13" s="776">
        <f t="shared" si="2"/>
        <v>0</v>
      </c>
      <c r="G13" s="775">
        <f t="shared" si="3"/>
        <v>0</v>
      </c>
      <c r="H13" s="776">
        <f t="shared" si="4"/>
        <v>0</v>
      </c>
      <c r="I13" s="775">
        <f t="shared" si="5"/>
        <v>0</v>
      </c>
      <c r="J13" s="776">
        <f t="shared" si="6"/>
        <v>0</v>
      </c>
      <c r="K13" s="371">
        <f t="shared" si="12"/>
        <v>0</v>
      </c>
      <c r="L13" s="372">
        <f t="shared" si="13"/>
        <v>0</v>
      </c>
      <c r="M13" s="712">
        <f t="shared" si="7"/>
        <v>0</v>
      </c>
      <c r="AA13" s="294"/>
      <c r="AB13" s="295"/>
      <c r="AC13" s="183"/>
      <c r="AD13" s="222"/>
      <c r="AE13" s="183"/>
      <c r="AF13" s="222"/>
      <c r="AG13" s="183"/>
      <c r="AH13" s="222"/>
      <c r="AI13" s="371">
        <f t="shared" si="8"/>
        <v>0</v>
      </c>
      <c r="AJ13" s="372">
        <f t="shared" si="9"/>
        <v>0</v>
      </c>
      <c r="AK13" s="712">
        <f t="shared" si="10"/>
        <v>0</v>
      </c>
    </row>
    <row r="14" spans="1:37" ht="12.75" customHeight="1" x14ac:dyDescent="0.2">
      <c r="A14" s="133" t="s">
        <v>1173</v>
      </c>
      <c r="B14" s="321" t="s">
        <v>459</v>
      </c>
      <c r="C14" s="773">
        <f t="shared" si="11"/>
        <v>0</v>
      </c>
      <c r="D14" s="774">
        <f t="shared" si="0"/>
        <v>0</v>
      </c>
      <c r="E14" s="775">
        <f t="shared" si="1"/>
        <v>0</v>
      </c>
      <c r="F14" s="776">
        <f t="shared" si="2"/>
        <v>0</v>
      </c>
      <c r="G14" s="775">
        <f t="shared" si="3"/>
        <v>0</v>
      </c>
      <c r="H14" s="776">
        <f t="shared" si="4"/>
        <v>0</v>
      </c>
      <c r="I14" s="775">
        <f t="shared" si="5"/>
        <v>0</v>
      </c>
      <c r="J14" s="776">
        <f t="shared" si="6"/>
        <v>0</v>
      </c>
      <c r="K14" s="371">
        <f>E14+G14+I14</f>
        <v>0</v>
      </c>
      <c r="L14" s="372">
        <f>F14+H14+J14</f>
        <v>0</v>
      </c>
      <c r="M14" s="712">
        <f t="shared" si="7"/>
        <v>0</v>
      </c>
      <c r="AA14" s="294"/>
      <c r="AB14" s="295"/>
      <c r="AC14" s="183"/>
      <c r="AD14" s="222"/>
      <c r="AE14" s="183"/>
      <c r="AF14" s="222"/>
      <c r="AG14" s="183"/>
      <c r="AH14" s="222"/>
      <c r="AI14" s="371">
        <f t="shared" si="8"/>
        <v>0</v>
      </c>
      <c r="AJ14" s="372">
        <f t="shared" si="9"/>
        <v>0</v>
      </c>
      <c r="AK14" s="712">
        <f t="shared" si="10"/>
        <v>0</v>
      </c>
    </row>
    <row r="15" spans="1:37" ht="12.75" customHeight="1" x14ac:dyDescent="0.2">
      <c r="A15" s="133" t="s">
        <v>981</v>
      </c>
      <c r="B15" s="321" t="s">
        <v>460</v>
      </c>
      <c r="C15" s="773">
        <f t="shared" si="11"/>
        <v>0</v>
      </c>
      <c r="D15" s="774">
        <f t="shared" si="0"/>
        <v>0</v>
      </c>
      <c r="E15" s="775">
        <f t="shared" si="1"/>
        <v>0</v>
      </c>
      <c r="F15" s="776">
        <f t="shared" si="2"/>
        <v>0</v>
      </c>
      <c r="G15" s="775">
        <f t="shared" si="3"/>
        <v>0</v>
      </c>
      <c r="H15" s="776">
        <f t="shared" si="4"/>
        <v>0</v>
      </c>
      <c r="I15" s="775">
        <f t="shared" si="5"/>
        <v>0</v>
      </c>
      <c r="J15" s="776">
        <f t="shared" si="6"/>
        <v>0</v>
      </c>
      <c r="K15" s="371">
        <f t="shared" si="12"/>
        <v>0</v>
      </c>
      <c r="L15" s="372">
        <f t="shared" si="13"/>
        <v>0</v>
      </c>
      <c r="M15" s="712">
        <f t="shared" si="7"/>
        <v>0</v>
      </c>
      <c r="AA15" s="294"/>
      <c r="AB15" s="295"/>
      <c r="AC15" s="183"/>
      <c r="AD15" s="222"/>
      <c r="AE15" s="183"/>
      <c r="AF15" s="222"/>
      <c r="AG15" s="183"/>
      <c r="AH15" s="222"/>
      <c r="AI15" s="371">
        <f t="shared" ref="AI15:AI20" si="18">AC15+AE15+AG15</f>
        <v>0</v>
      </c>
      <c r="AJ15" s="372">
        <f t="shared" ref="AJ15:AJ20" si="19">AD15+AF15+AH15</f>
        <v>0</v>
      </c>
      <c r="AK15" s="712">
        <f t="shared" si="10"/>
        <v>0</v>
      </c>
    </row>
    <row r="16" spans="1:37" ht="12.75" customHeight="1" x14ac:dyDescent="0.2">
      <c r="A16" s="133" t="s">
        <v>968</v>
      </c>
      <c r="B16" s="321" t="s">
        <v>969</v>
      </c>
      <c r="C16" s="773">
        <f t="shared" ref="C16:J16" si="20">ROUND(AA16,0)</f>
        <v>0</v>
      </c>
      <c r="D16" s="774">
        <f t="shared" si="20"/>
        <v>0</v>
      </c>
      <c r="E16" s="775">
        <f t="shared" si="20"/>
        <v>0</v>
      </c>
      <c r="F16" s="776">
        <f t="shared" si="20"/>
        <v>0</v>
      </c>
      <c r="G16" s="775">
        <f t="shared" si="20"/>
        <v>0</v>
      </c>
      <c r="H16" s="776">
        <f t="shared" si="20"/>
        <v>0</v>
      </c>
      <c r="I16" s="775">
        <f t="shared" si="20"/>
        <v>0</v>
      </c>
      <c r="J16" s="776">
        <f t="shared" si="20"/>
        <v>0</v>
      </c>
      <c r="K16" s="371">
        <f>E16+G16+I16</f>
        <v>0</v>
      </c>
      <c r="L16" s="372">
        <f>F16+H16+J16</f>
        <v>0</v>
      </c>
      <c r="M16" s="712">
        <f>IF((K16+L16)&gt;0,1,0)</f>
        <v>0</v>
      </c>
      <c r="AA16" s="294"/>
      <c r="AB16" s="295"/>
      <c r="AC16" s="183"/>
      <c r="AD16" s="222"/>
      <c r="AE16" s="183"/>
      <c r="AF16" s="222"/>
      <c r="AG16" s="183"/>
      <c r="AH16" s="222"/>
      <c r="AI16" s="371">
        <f>AC16+AE16+AG16</f>
        <v>0</v>
      </c>
      <c r="AJ16" s="372">
        <f>AD16+AF16+AH16</f>
        <v>0</v>
      </c>
      <c r="AK16" s="712">
        <f>IF((AI16+AJ16)&gt;0,1,0)</f>
        <v>0</v>
      </c>
    </row>
    <row r="17" spans="1:37" ht="12.75" customHeight="1" x14ac:dyDescent="0.2">
      <c r="A17" s="133" t="s">
        <v>1182</v>
      </c>
      <c r="B17" s="321" t="s">
        <v>1200</v>
      </c>
      <c r="C17" s="773">
        <f t="shared" si="11"/>
        <v>1</v>
      </c>
      <c r="D17" s="774">
        <f t="shared" si="0"/>
        <v>0</v>
      </c>
      <c r="E17" s="775">
        <f t="shared" si="1"/>
        <v>1</v>
      </c>
      <c r="F17" s="776">
        <f t="shared" si="2"/>
        <v>0</v>
      </c>
      <c r="G17" s="775">
        <f t="shared" si="3"/>
        <v>0</v>
      </c>
      <c r="H17" s="776">
        <f t="shared" si="4"/>
        <v>0</v>
      </c>
      <c r="I17" s="775">
        <f t="shared" si="5"/>
        <v>0</v>
      </c>
      <c r="J17" s="776">
        <f t="shared" si="6"/>
        <v>0</v>
      </c>
      <c r="K17" s="371">
        <f t="shared" si="12"/>
        <v>1</v>
      </c>
      <c r="L17" s="372">
        <f t="shared" si="13"/>
        <v>0</v>
      </c>
      <c r="M17" s="712">
        <f t="shared" si="7"/>
        <v>1</v>
      </c>
      <c r="AA17" s="1539">
        <v>1</v>
      </c>
      <c r="AB17" s="295"/>
      <c r="AC17" s="1540">
        <v>1</v>
      </c>
      <c r="AD17" s="222"/>
      <c r="AE17" s="183"/>
      <c r="AF17" s="222"/>
      <c r="AG17" s="183"/>
      <c r="AH17" s="222"/>
      <c r="AI17" s="371">
        <f t="shared" si="18"/>
        <v>1</v>
      </c>
      <c r="AJ17" s="372">
        <f t="shared" si="19"/>
        <v>0</v>
      </c>
      <c r="AK17" s="712">
        <f t="shared" si="10"/>
        <v>1</v>
      </c>
    </row>
    <row r="18" spans="1:37" ht="12.75" customHeight="1" x14ac:dyDescent="0.2">
      <c r="A18" s="133" t="s">
        <v>1183</v>
      </c>
      <c r="B18" s="321" t="s">
        <v>1201</v>
      </c>
      <c r="C18" s="773">
        <f t="shared" si="11"/>
        <v>0</v>
      </c>
      <c r="D18" s="774">
        <f t="shared" si="0"/>
        <v>1</v>
      </c>
      <c r="E18" s="775">
        <f t="shared" si="1"/>
        <v>0</v>
      </c>
      <c r="F18" s="776">
        <f t="shared" si="2"/>
        <v>1</v>
      </c>
      <c r="G18" s="775">
        <f t="shared" si="3"/>
        <v>0</v>
      </c>
      <c r="H18" s="776">
        <f t="shared" si="4"/>
        <v>0</v>
      </c>
      <c r="I18" s="775">
        <f t="shared" si="5"/>
        <v>0</v>
      </c>
      <c r="J18" s="776">
        <f t="shared" si="6"/>
        <v>0</v>
      </c>
      <c r="K18" s="371">
        <f t="shared" si="12"/>
        <v>0</v>
      </c>
      <c r="L18" s="372">
        <f t="shared" si="13"/>
        <v>1</v>
      </c>
      <c r="M18" s="712">
        <f t="shared" si="7"/>
        <v>1</v>
      </c>
      <c r="AA18" s="294"/>
      <c r="AB18" s="1541">
        <v>1</v>
      </c>
      <c r="AC18" s="183"/>
      <c r="AD18" s="1542">
        <v>1</v>
      </c>
      <c r="AE18" s="183"/>
      <c r="AF18" s="222"/>
      <c r="AG18" s="183"/>
      <c r="AH18" s="222"/>
      <c r="AI18" s="371">
        <f t="shared" si="18"/>
        <v>0</v>
      </c>
      <c r="AJ18" s="372">
        <f t="shared" si="19"/>
        <v>1</v>
      </c>
      <c r="AK18" s="712">
        <f t="shared" si="10"/>
        <v>1</v>
      </c>
    </row>
    <row r="19" spans="1:37" ht="12.75" customHeight="1" x14ac:dyDescent="0.2">
      <c r="A19" s="133" t="s">
        <v>1184</v>
      </c>
      <c r="B19" s="321" t="s">
        <v>1202</v>
      </c>
      <c r="C19" s="773">
        <f t="shared" si="11"/>
        <v>0</v>
      </c>
      <c r="D19" s="774">
        <f t="shared" si="0"/>
        <v>0</v>
      </c>
      <c r="E19" s="775">
        <f t="shared" si="1"/>
        <v>0</v>
      </c>
      <c r="F19" s="776">
        <f t="shared" si="2"/>
        <v>0</v>
      </c>
      <c r="G19" s="775">
        <f t="shared" si="3"/>
        <v>0</v>
      </c>
      <c r="H19" s="776">
        <f t="shared" si="4"/>
        <v>0</v>
      </c>
      <c r="I19" s="775">
        <f t="shared" si="5"/>
        <v>0</v>
      </c>
      <c r="J19" s="776">
        <f t="shared" si="6"/>
        <v>0</v>
      </c>
      <c r="K19" s="371">
        <f t="shared" si="12"/>
        <v>0</v>
      </c>
      <c r="L19" s="372">
        <f t="shared" si="13"/>
        <v>0</v>
      </c>
      <c r="M19" s="712">
        <f t="shared" si="7"/>
        <v>0</v>
      </c>
      <c r="AA19" s="294"/>
      <c r="AB19" s="295"/>
      <c r="AC19" s="183"/>
      <c r="AD19" s="222"/>
      <c r="AE19" s="183"/>
      <c r="AF19" s="222"/>
      <c r="AG19" s="183"/>
      <c r="AH19" s="222"/>
      <c r="AI19" s="371">
        <f t="shared" si="18"/>
        <v>0</v>
      </c>
      <c r="AJ19" s="372">
        <f t="shared" si="19"/>
        <v>0</v>
      </c>
      <c r="AK19" s="712">
        <f t="shared" si="10"/>
        <v>0</v>
      </c>
    </row>
    <row r="20" spans="1:37" ht="12.75" customHeight="1" x14ac:dyDescent="0.2">
      <c r="A20" s="133" t="s">
        <v>1185</v>
      </c>
      <c r="B20" s="321" t="s">
        <v>1203</v>
      </c>
      <c r="C20" s="773">
        <f t="shared" si="11"/>
        <v>0</v>
      </c>
      <c r="D20" s="774">
        <f t="shared" si="0"/>
        <v>0</v>
      </c>
      <c r="E20" s="775">
        <f t="shared" si="1"/>
        <v>0</v>
      </c>
      <c r="F20" s="776">
        <f t="shared" si="2"/>
        <v>0</v>
      </c>
      <c r="G20" s="775">
        <f t="shared" si="3"/>
        <v>0</v>
      </c>
      <c r="H20" s="776">
        <f t="shared" si="4"/>
        <v>0</v>
      </c>
      <c r="I20" s="775">
        <f t="shared" si="5"/>
        <v>0</v>
      </c>
      <c r="J20" s="776">
        <f t="shared" si="6"/>
        <v>0</v>
      </c>
      <c r="K20" s="371">
        <f t="shared" si="12"/>
        <v>0</v>
      </c>
      <c r="L20" s="372">
        <f t="shared" si="13"/>
        <v>0</v>
      </c>
      <c r="M20" s="712">
        <f t="shared" si="7"/>
        <v>0</v>
      </c>
      <c r="AA20" s="294"/>
      <c r="AB20" s="295"/>
      <c r="AC20" s="183"/>
      <c r="AD20" s="222"/>
      <c r="AE20" s="183"/>
      <c r="AF20" s="222"/>
      <c r="AG20" s="183"/>
      <c r="AH20" s="222"/>
      <c r="AI20" s="371">
        <f t="shared" si="18"/>
        <v>0</v>
      </c>
      <c r="AJ20" s="372">
        <f t="shared" si="19"/>
        <v>0</v>
      </c>
      <c r="AK20" s="712">
        <f t="shared" si="10"/>
        <v>0</v>
      </c>
    </row>
    <row r="21" spans="1:37" ht="12.75" customHeight="1" x14ac:dyDescent="0.2">
      <c r="A21" s="133" t="s">
        <v>982</v>
      </c>
      <c r="B21" s="321" t="s">
        <v>277</v>
      </c>
      <c r="C21" s="773">
        <f t="shared" si="11"/>
        <v>0</v>
      </c>
      <c r="D21" s="774">
        <f t="shared" si="0"/>
        <v>0</v>
      </c>
      <c r="E21" s="775">
        <f t="shared" si="1"/>
        <v>0</v>
      </c>
      <c r="F21" s="776">
        <f t="shared" si="2"/>
        <v>0</v>
      </c>
      <c r="G21" s="775">
        <f t="shared" si="3"/>
        <v>0</v>
      </c>
      <c r="H21" s="776">
        <f t="shared" si="4"/>
        <v>0</v>
      </c>
      <c r="I21" s="775">
        <f t="shared" si="5"/>
        <v>0</v>
      </c>
      <c r="J21" s="776">
        <f t="shared" si="6"/>
        <v>0</v>
      </c>
      <c r="K21" s="371">
        <f>E21+G21+I21</f>
        <v>0</v>
      </c>
      <c r="L21" s="372">
        <f>F21+H21+J21</f>
        <v>0</v>
      </c>
      <c r="M21" s="712">
        <f t="shared" si="7"/>
        <v>0</v>
      </c>
      <c r="AA21" s="294"/>
      <c r="AB21" s="295"/>
      <c r="AC21" s="183"/>
      <c r="AD21" s="222"/>
      <c r="AE21" s="183"/>
      <c r="AF21" s="222"/>
      <c r="AG21" s="183"/>
      <c r="AH21" s="222"/>
      <c r="AI21" s="371">
        <f>AC21+AE21+AG21</f>
        <v>0</v>
      </c>
      <c r="AJ21" s="372">
        <f>AD21+AF21+AH21</f>
        <v>0</v>
      </c>
      <c r="AK21" s="712">
        <f t="shared" si="10"/>
        <v>0</v>
      </c>
    </row>
    <row r="22" spans="1:37" ht="12.75" customHeight="1" thickBot="1" x14ac:dyDescent="0.25">
      <c r="A22" s="133" t="s">
        <v>983</v>
      </c>
      <c r="B22" s="321" t="s">
        <v>316</v>
      </c>
      <c r="C22" s="773">
        <f t="shared" si="11"/>
        <v>0</v>
      </c>
      <c r="D22" s="774">
        <f t="shared" si="0"/>
        <v>0</v>
      </c>
      <c r="E22" s="775">
        <f t="shared" si="1"/>
        <v>0</v>
      </c>
      <c r="F22" s="776">
        <f t="shared" si="2"/>
        <v>0</v>
      </c>
      <c r="G22" s="775">
        <f t="shared" si="3"/>
        <v>0</v>
      </c>
      <c r="H22" s="776">
        <f t="shared" si="4"/>
        <v>0</v>
      </c>
      <c r="I22" s="775">
        <f t="shared" si="5"/>
        <v>0</v>
      </c>
      <c r="J22" s="776">
        <f t="shared" si="6"/>
        <v>0</v>
      </c>
      <c r="K22" s="371">
        <f>E22+G22+I22</f>
        <v>0</v>
      </c>
      <c r="L22" s="372">
        <f>F22+H22+J22</f>
        <v>0</v>
      </c>
      <c r="M22" s="712">
        <f t="shared" si="7"/>
        <v>0</v>
      </c>
      <c r="AA22" s="294"/>
      <c r="AB22" s="295"/>
      <c r="AC22" s="183"/>
      <c r="AD22" s="222"/>
      <c r="AE22" s="183"/>
      <c r="AF22" s="222"/>
      <c r="AG22" s="183"/>
      <c r="AH22" s="222"/>
      <c r="AI22" s="371">
        <f>AC22+AE22+AG22</f>
        <v>0</v>
      </c>
      <c r="AJ22" s="372">
        <f>AD22+AF22+AH22</f>
        <v>0</v>
      </c>
      <c r="AK22" s="712">
        <f t="shared" si="10"/>
        <v>0</v>
      </c>
    </row>
    <row r="23" spans="1:37" ht="15.75" customHeight="1" thickTop="1" thickBot="1" x14ac:dyDescent="0.25">
      <c r="A23" s="266" t="s">
        <v>74</v>
      </c>
      <c r="B23" s="11"/>
      <c r="C23" s="373">
        <f t="shared" ref="C23:L23" si="21">SUM(C6:C22)</f>
        <v>1</v>
      </c>
      <c r="D23" s="374">
        <f t="shared" si="21"/>
        <v>1</v>
      </c>
      <c r="E23" s="373">
        <f t="shared" si="21"/>
        <v>1</v>
      </c>
      <c r="F23" s="374">
        <f t="shared" si="21"/>
        <v>1</v>
      </c>
      <c r="G23" s="373">
        <f t="shared" si="21"/>
        <v>0</v>
      </c>
      <c r="H23" s="374">
        <f t="shared" si="21"/>
        <v>0</v>
      </c>
      <c r="I23" s="373">
        <f t="shared" si="21"/>
        <v>0</v>
      </c>
      <c r="J23" s="374">
        <f t="shared" si="21"/>
        <v>0</v>
      </c>
      <c r="K23" s="373">
        <f t="shared" si="21"/>
        <v>1</v>
      </c>
      <c r="L23" s="375">
        <f t="shared" si="21"/>
        <v>1</v>
      </c>
      <c r="AA23" s="373">
        <f t="shared" ref="AA23:AJ23" si="22">SUM(AA6:AA22)</f>
        <v>1</v>
      </c>
      <c r="AB23" s="374">
        <f t="shared" si="22"/>
        <v>1</v>
      </c>
      <c r="AC23" s="373">
        <f t="shared" si="22"/>
        <v>1</v>
      </c>
      <c r="AD23" s="374">
        <f t="shared" si="22"/>
        <v>1</v>
      </c>
      <c r="AE23" s="373">
        <f t="shared" si="22"/>
        <v>0</v>
      </c>
      <c r="AF23" s="374">
        <f t="shared" si="22"/>
        <v>0</v>
      </c>
      <c r="AG23" s="373">
        <f t="shared" si="22"/>
        <v>0</v>
      </c>
      <c r="AH23" s="374">
        <f t="shared" si="22"/>
        <v>0</v>
      </c>
      <c r="AI23" s="373">
        <f t="shared" si="22"/>
        <v>1</v>
      </c>
      <c r="AJ23" s="375">
        <f t="shared" si="22"/>
        <v>1</v>
      </c>
    </row>
    <row r="24" spans="1:37" ht="18.75" customHeight="1" x14ac:dyDescent="0.2">
      <c r="A24" s="20" t="s">
        <v>178</v>
      </c>
    </row>
    <row r="25" spans="1:37" x14ac:dyDescent="0.2">
      <c r="A25" s="20" t="s">
        <v>512</v>
      </c>
    </row>
    <row r="26" spans="1:37" x14ac:dyDescent="0.2">
      <c r="A26" s="309" t="str">
        <f>"(*) inserire i dati comunicati nella tab.1 (colonna presenti al 31/12/"&amp;L1-1&amp;") della rilevazione dell'anno precedente"</f>
        <v>(*) inserire i dati comunicati nella tab.1 (colonna presenti al 31/12/2022) della rilevazione dell'anno precedente</v>
      </c>
    </row>
    <row r="27" spans="1:37" x14ac:dyDescent="0.2">
      <c r="A27" s="3" t="s">
        <v>151</v>
      </c>
    </row>
    <row r="28" spans="1:37" ht="12.75" x14ac:dyDescent="0.2">
      <c r="D28" s="636"/>
      <c r="AB28" s="636"/>
    </row>
  </sheetData>
  <sheetProtection algorithmName="SHA-512" hashValue="OhcewDWUjxzoPBgxUxr9olQ3m6Y2S7OSGZ+tsblxAX6F6ZoXvcSl+tTUV1zBkcj2iaA13AEhFrPTlJm+O4x5zg==" saltValue="/1P19dseAC+3pLChKwtEpg==" spinCount="100000" sheet="1" formatColumns="0" selectLockedCells="1"/>
  <mergeCells count="5">
    <mergeCell ref="AA3:AJ3"/>
    <mergeCell ref="C3:L3"/>
    <mergeCell ref="A4:A5"/>
    <mergeCell ref="B4:B5"/>
    <mergeCell ref="G2:L2"/>
  </mergeCells>
  <conditionalFormatting sqref="A6:L22">
    <cfRule type="expression" dxfId="36" priority="1" stopIfTrue="1">
      <formula>$M6&gt;0</formula>
    </cfRule>
  </conditionalFormatting>
  <conditionalFormatting sqref="AA6:AJ22">
    <cfRule type="expression" dxfId="35" priority="2" stopIfTrue="1">
      <formula>$M6&gt;0</formula>
    </cfRule>
  </conditionalFormatting>
  <dataValidations count="1">
    <dataValidation type="whole" allowBlank="1" showInputMessage="1" showErrorMessage="1" errorTitle="ERRORE NEL DATO IMMESSO" error="INSERIRE SOLO NUMERI INTERI" sqref="E6:J22 AC6:AH22">
      <formula1>0</formula1>
      <formula2>999999999999</formula2>
    </dataValidation>
  </dataValidations>
  <printOptions horizontalCentered="1" verticalCentered="1"/>
  <pageMargins left="0" right="0" top="0.17" bottom="0.16" header="0.18" footer="0.2"/>
  <pageSetup paperSize="9" scale="7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1"/>
  <sheetViews>
    <sheetView workbookViewId="0">
      <selection activeCell="AA7" sqref="AA7"/>
    </sheetView>
  </sheetViews>
  <sheetFormatPr defaultRowHeight="12.75" x14ac:dyDescent="0.2"/>
  <cols>
    <col min="1" max="1" width="39.5" customWidth="1"/>
    <col min="2" max="2" width="9.1640625" customWidth="1"/>
    <col min="3" max="16" width="9.1640625" hidden="1" customWidth="1"/>
    <col min="17" max="18" width="10.6640625" style="1321"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s>
  <sheetData>
    <row r="1" spans="1:258" s="3" customFormat="1" ht="43.5" customHeight="1" x14ac:dyDescent="0.25">
      <c r="A1" s="777" t="str">
        <f>'t1'!A1</f>
        <v>REGIONI ED AUTONOMIE LOCALI - anno 2023</v>
      </c>
      <c r="B1" s="777"/>
      <c r="C1" s="777"/>
      <c r="D1" s="777"/>
      <c r="E1" s="777"/>
      <c r="F1" s="777"/>
      <c r="G1" s="777"/>
      <c r="H1" s="777"/>
      <c r="I1" s="777"/>
      <c r="J1" s="777"/>
      <c r="K1" s="777"/>
      <c r="L1" s="777"/>
      <c r="N1" s="663"/>
      <c r="O1"/>
      <c r="P1"/>
      <c r="Q1" s="1506"/>
      <c r="R1" s="1506"/>
      <c r="S1"/>
      <c r="AL1" s="663"/>
      <c r="AM1"/>
      <c r="AN1"/>
      <c r="AO1"/>
      <c r="AP1"/>
      <c r="AQ1"/>
    </row>
    <row r="2" spans="1:258" s="3" customFormat="1" ht="30" customHeight="1" x14ac:dyDescent="0.2">
      <c r="A2" s="280"/>
      <c r="B2" s="2"/>
      <c r="G2" s="285"/>
      <c r="H2" s="285"/>
      <c r="I2" s="285"/>
      <c r="J2" s="285"/>
      <c r="K2" s="285"/>
      <c r="L2" s="285"/>
      <c r="M2" s="285"/>
      <c r="N2" s="285"/>
      <c r="O2"/>
      <c r="P2"/>
      <c r="Q2" s="1507"/>
      <c r="R2" s="1507"/>
      <c r="S2"/>
      <c r="AE2" s="285"/>
      <c r="AF2" s="285"/>
      <c r="AG2" s="285"/>
      <c r="AH2" s="285"/>
      <c r="AI2" s="285"/>
      <c r="AJ2" s="285"/>
      <c r="AK2" s="285"/>
      <c r="AL2" s="285"/>
      <c r="AM2"/>
      <c r="AN2"/>
      <c r="AO2"/>
      <c r="AP2"/>
      <c r="AQ2"/>
    </row>
    <row r="3" spans="1:258" s="3" customFormat="1" ht="4.9000000000000004" customHeight="1" thickBot="1" x14ac:dyDescent="0.25">
      <c r="A3" s="280"/>
      <c r="B3" s="2"/>
      <c r="G3" s="285"/>
      <c r="H3" s="285"/>
      <c r="I3" s="285"/>
      <c r="J3" s="285"/>
      <c r="K3" s="285"/>
      <c r="L3" s="285"/>
      <c r="M3" s="285"/>
      <c r="N3" s="285"/>
      <c r="O3"/>
      <c r="P3"/>
      <c r="Q3" s="1507"/>
      <c r="R3" s="1507"/>
      <c r="S3"/>
      <c r="AE3" s="285"/>
      <c r="AF3" s="285"/>
      <c r="AG3" s="285"/>
      <c r="AH3" s="285"/>
      <c r="AI3" s="285"/>
      <c r="AJ3" s="285"/>
      <c r="AK3" s="285"/>
      <c r="AL3" s="285"/>
      <c r="AM3"/>
      <c r="AN3"/>
      <c r="AO3"/>
      <c r="AP3"/>
      <c r="AQ3"/>
    </row>
    <row r="4" spans="1:258" x14ac:dyDescent="0.2">
      <c r="A4" s="1684" t="s">
        <v>1392</v>
      </c>
      <c r="B4" s="1687" t="s">
        <v>109</v>
      </c>
      <c r="C4" s="1690" t="s">
        <v>1186</v>
      </c>
      <c r="D4" s="1691"/>
      <c r="E4" s="1691"/>
      <c r="F4" s="1691"/>
      <c r="G4" s="1691"/>
      <c r="H4" s="1691"/>
      <c r="I4" s="1691"/>
      <c r="J4" s="1691"/>
      <c r="K4" s="1691"/>
      <c r="L4" s="1691"/>
      <c r="M4" s="1691"/>
      <c r="N4" s="1691"/>
      <c r="O4" s="1691"/>
      <c r="P4" s="1691"/>
      <c r="Q4" s="1691"/>
      <c r="R4" s="1691"/>
      <c r="S4" s="1691"/>
      <c r="T4" s="1692"/>
      <c r="U4" s="1321"/>
      <c r="V4" s="1321"/>
      <c r="W4" s="1321"/>
      <c r="X4" s="1321"/>
      <c r="Y4" s="1321"/>
      <c r="Z4" s="1321"/>
      <c r="AA4" s="1693" t="s">
        <v>1186</v>
      </c>
      <c r="AB4" s="1691"/>
      <c r="AC4" s="1691"/>
      <c r="AD4" s="1691"/>
      <c r="AE4" s="1691"/>
      <c r="AF4" s="1691"/>
      <c r="AG4" s="1691"/>
      <c r="AH4" s="1691"/>
      <c r="AI4" s="1691"/>
      <c r="AJ4" s="1691"/>
      <c r="AK4" s="1691"/>
      <c r="AL4" s="1691"/>
      <c r="AM4" s="1691"/>
      <c r="AN4" s="1691"/>
      <c r="AO4" s="1691"/>
      <c r="AP4" s="1691"/>
      <c r="AQ4" s="1691"/>
      <c r="AR4" s="1692"/>
      <c r="AT4" s="1698" t="s">
        <v>1398</v>
      </c>
      <c r="AU4" s="1699"/>
      <c r="AV4" s="1321"/>
      <c r="AY4" s="1321"/>
      <c r="AZ4" s="1321"/>
      <c r="BA4" s="1321"/>
      <c r="BB4" s="1321"/>
      <c r="BC4" s="1321"/>
      <c r="BD4" s="1321"/>
      <c r="BE4" s="1321"/>
      <c r="BF4" s="1321"/>
      <c r="BG4" s="1321"/>
      <c r="BH4" s="1321"/>
      <c r="BI4" s="1321"/>
      <c r="BJ4" s="1321"/>
      <c r="BK4" s="1321"/>
      <c r="BL4" s="1321"/>
      <c r="BM4" s="1321"/>
      <c r="BN4" s="1321"/>
      <c r="BO4" s="1321"/>
      <c r="BP4" s="1321"/>
      <c r="BQ4" s="1321"/>
      <c r="BR4" s="1321"/>
      <c r="BS4" s="1321"/>
      <c r="BT4" s="1321"/>
      <c r="BU4" s="1321"/>
      <c r="BV4" s="1321"/>
      <c r="BW4" s="1321"/>
      <c r="BX4" s="1321"/>
      <c r="BY4" s="1321"/>
      <c r="BZ4" s="1321"/>
      <c r="CA4" s="1321"/>
      <c r="CB4" s="1321"/>
      <c r="CC4" s="1321"/>
      <c r="CD4" s="1321"/>
      <c r="CE4" s="1321"/>
      <c r="CF4" s="1321"/>
      <c r="CG4" s="1321"/>
      <c r="CH4" s="1321"/>
      <c r="CI4" s="1321"/>
      <c r="CJ4" s="1321"/>
      <c r="CK4" s="1321"/>
      <c r="CL4" s="1321"/>
      <c r="CM4" s="1321"/>
      <c r="CN4" s="1321"/>
      <c r="CO4" s="1321"/>
      <c r="CP4" s="1321"/>
      <c r="CQ4" s="1321"/>
      <c r="CR4" s="1321"/>
      <c r="CS4" s="1321"/>
      <c r="CT4" s="1321"/>
      <c r="CU4" s="1321"/>
      <c r="CV4" s="1321"/>
      <c r="CW4" s="1321"/>
      <c r="CX4" s="1321"/>
      <c r="CY4" s="1321"/>
      <c r="CZ4" s="1321"/>
      <c r="DA4" s="1321"/>
      <c r="DB4" s="1321"/>
      <c r="DC4" s="1321"/>
      <c r="DD4" s="1321"/>
      <c r="DE4" s="1321"/>
      <c r="DF4" s="1321"/>
      <c r="DG4" s="1321"/>
      <c r="DH4" s="1321"/>
      <c r="DI4" s="1321"/>
      <c r="DJ4" s="1321"/>
      <c r="DK4" s="1321"/>
      <c r="DL4" s="1321"/>
      <c r="DM4" s="1321"/>
      <c r="DN4" s="1321"/>
      <c r="DO4" s="1321"/>
      <c r="DP4" s="1321"/>
      <c r="DQ4" s="1321"/>
      <c r="DR4" s="1321"/>
      <c r="DS4" s="1321"/>
      <c r="DT4" s="1321"/>
      <c r="DU4" s="1321"/>
      <c r="DV4" s="1321"/>
      <c r="DW4" s="1321"/>
      <c r="DX4" s="1321"/>
      <c r="DY4" s="1321"/>
      <c r="DZ4" s="1321"/>
      <c r="EA4" s="1321"/>
      <c r="EB4" s="1321"/>
      <c r="EC4" s="1321"/>
      <c r="ED4" s="1321"/>
      <c r="EE4" s="1321"/>
      <c r="EF4" s="1321"/>
      <c r="EG4" s="1321"/>
      <c r="EH4" s="1321"/>
      <c r="EI4" s="1321"/>
      <c r="EJ4" s="1321"/>
      <c r="EK4" s="1321"/>
      <c r="EL4" s="1321"/>
      <c r="EM4" s="1321"/>
      <c r="EN4" s="1321"/>
      <c r="EO4" s="1321"/>
      <c r="EP4" s="1321"/>
      <c r="EQ4" s="1321"/>
      <c r="ER4" s="1321"/>
      <c r="ES4" s="1321"/>
      <c r="ET4" s="1321"/>
      <c r="EU4" s="1321"/>
      <c r="EV4" s="1321"/>
      <c r="EW4" s="1321"/>
      <c r="EX4" s="1321"/>
      <c r="EY4" s="1321"/>
      <c r="EZ4" s="1321"/>
      <c r="FA4" s="1321"/>
      <c r="FB4" s="1321"/>
      <c r="FC4" s="1321"/>
      <c r="FD4" s="1321"/>
      <c r="FE4" s="1321"/>
      <c r="FF4" s="1321"/>
      <c r="FG4" s="1321"/>
      <c r="FH4" s="1321"/>
      <c r="FI4" s="1321"/>
      <c r="FJ4" s="1321"/>
      <c r="FK4" s="1321"/>
      <c r="FL4" s="1321"/>
      <c r="FM4" s="1321"/>
      <c r="FN4" s="1321"/>
      <c r="FO4" s="1321"/>
      <c r="FP4" s="1321"/>
      <c r="FQ4" s="1321"/>
      <c r="FR4" s="1321"/>
      <c r="FS4" s="1321"/>
      <c r="FT4" s="1321"/>
      <c r="FU4" s="1321"/>
      <c r="FV4" s="1321"/>
      <c r="FW4" s="1321"/>
      <c r="FX4" s="1321"/>
      <c r="FY4" s="1321"/>
      <c r="FZ4" s="1321"/>
      <c r="GA4" s="1321"/>
      <c r="GB4" s="1321"/>
      <c r="GC4" s="1321"/>
      <c r="GD4" s="1321"/>
      <c r="GE4" s="1321"/>
      <c r="GF4" s="1321"/>
      <c r="GG4" s="1321"/>
      <c r="GH4" s="1321"/>
      <c r="GI4" s="1321"/>
      <c r="GJ4" s="1321"/>
      <c r="GK4" s="1321"/>
      <c r="GL4" s="1321"/>
      <c r="GM4" s="1321"/>
      <c r="GN4" s="1321"/>
      <c r="GO4" s="1321"/>
      <c r="GP4" s="1321"/>
      <c r="GQ4" s="1321"/>
      <c r="GR4" s="1321"/>
      <c r="GS4" s="1321"/>
      <c r="GT4" s="1321"/>
      <c r="GU4" s="1321"/>
      <c r="GV4" s="1321"/>
      <c r="GW4" s="1321"/>
      <c r="GX4" s="1321"/>
      <c r="GY4" s="1321"/>
      <c r="GZ4" s="1321"/>
      <c r="HA4" s="1321"/>
      <c r="HB4" s="1321"/>
      <c r="HC4" s="1321"/>
      <c r="HD4" s="1321"/>
      <c r="HE4" s="1321"/>
      <c r="HF4" s="1321"/>
      <c r="HG4" s="1321"/>
      <c r="HH4" s="1321"/>
      <c r="HI4" s="1321"/>
      <c r="HJ4" s="1321"/>
      <c r="HK4" s="1321"/>
      <c r="HL4" s="1321"/>
      <c r="HM4" s="1321"/>
      <c r="HN4" s="1321"/>
      <c r="HO4" s="1321"/>
      <c r="HP4" s="1321"/>
      <c r="HQ4" s="1321"/>
      <c r="HR4" s="1321"/>
      <c r="HS4" s="1321"/>
      <c r="HT4" s="1321"/>
      <c r="HU4" s="1321"/>
      <c r="HV4" s="1321"/>
      <c r="HW4" s="1321"/>
      <c r="HX4" s="1321"/>
      <c r="HY4" s="1321"/>
      <c r="HZ4" s="1321"/>
      <c r="IA4" s="1321"/>
      <c r="IB4" s="1321"/>
      <c r="IC4" s="1321"/>
      <c r="ID4" s="1321"/>
      <c r="IE4" s="1321"/>
      <c r="IF4" s="1321"/>
      <c r="IG4" s="1321"/>
      <c r="IH4" s="1321"/>
      <c r="II4" s="1321"/>
      <c r="IJ4" s="1321"/>
      <c r="IK4" s="1321"/>
      <c r="IL4" s="1321"/>
      <c r="IM4" s="1321"/>
      <c r="IN4" s="1321"/>
      <c r="IO4" s="1321"/>
      <c r="IP4" s="1321"/>
      <c r="IQ4" s="1321"/>
      <c r="IR4" s="1321"/>
      <c r="IS4" s="1321"/>
      <c r="IT4" s="1321"/>
      <c r="IU4" s="1321"/>
      <c r="IV4" s="1321"/>
      <c r="IW4" s="1321"/>
      <c r="IX4" s="1321"/>
    </row>
    <row r="5" spans="1:258" ht="35.1" customHeight="1" thickBot="1" x14ac:dyDescent="0.2">
      <c r="A5" s="1685"/>
      <c r="B5" s="1688"/>
      <c r="C5" s="1694" t="s">
        <v>1195</v>
      </c>
      <c r="D5" s="1695"/>
      <c r="E5" s="1696" t="s">
        <v>1187</v>
      </c>
      <c r="F5" s="1697"/>
      <c r="G5" s="1696" t="s">
        <v>1386</v>
      </c>
      <c r="H5" s="1697"/>
      <c r="I5" s="1696" t="s">
        <v>1387</v>
      </c>
      <c r="J5" s="1697"/>
      <c r="K5" s="1696" t="s">
        <v>1388</v>
      </c>
      <c r="L5" s="1697"/>
      <c r="M5" s="1696" t="s">
        <v>1389</v>
      </c>
      <c r="N5" s="1697"/>
      <c r="O5" s="1696" t="s">
        <v>1390</v>
      </c>
      <c r="P5" s="1697"/>
      <c r="Q5" s="1696" t="s">
        <v>1393</v>
      </c>
      <c r="R5" s="1697"/>
      <c r="S5" s="1696" t="s">
        <v>1188</v>
      </c>
      <c r="T5" s="1702"/>
      <c r="U5" s="1322"/>
      <c r="V5" s="1322"/>
      <c r="W5" s="1322"/>
      <c r="X5" s="1322"/>
      <c r="Y5" s="1322"/>
      <c r="Z5" s="1322"/>
      <c r="AA5" s="1703" t="s">
        <v>1195</v>
      </c>
      <c r="AB5" s="1697"/>
      <c r="AC5" s="1696" t="s">
        <v>1187</v>
      </c>
      <c r="AD5" s="1697"/>
      <c r="AE5" s="1696" t="s">
        <v>1386</v>
      </c>
      <c r="AF5" s="1697"/>
      <c r="AG5" s="1696" t="s">
        <v>1387</v>
      </c>
      <c r="AH5" s="1697"/>
      <c r="AI5" s="1696" t="s">
        <v>1388</v>
      </c>
      <c r="AJ5" s="1697"/>
      <c r="AK5" s="1696" t="s">
        <v>1389</v>
      </c>
      <c r="AL5" s="1697"/>
      <c r="AM5" s="1696" t="s">
        <v>1390</v>
      </c>
      <c r="AN5" s="1697"/>
      <c r="AO5" s="1696" t="s">
        <v>1393</v>
      </c>
      <c r="AP5" s="1697"/>
      <c r="AQ5" s="1696" t="str">
        <f>"TOTALE 
dipendenti al 31/12/"&amp;'t1'!L1&amp;" "</f>
        <v xml:space="preserve">TOTALE 
dipendenti al 31/12/2023 </v>
      </c>
      <c r="AR5" s="1702"/>
      <c r="AT5" s="1700" t="s">
        <v>1189</v>
      </c>
      <c r="AU5" s="1701"/>
      <c r="AV5" s="1322"/>
      <c r="AY5" s="1322"/>
      <c r="AZ5" s="1322"/>
      <c r="BA5" s="1322"/>
      <c r="BB5" s="1322"/>
      <c r="BC5" s="1322"/>
      <c r="BD5" s="1322"/>
      <c r="BE5" s="1322"/>
      <c r="BF5" s="1322"/>
      <c r="BG5" s="1322"/>
      <c r="BH5" s="1322"/>
      <c r="BI5" s="1322"/>
      <c r="BJ5" s="1322"/>
      <c r="BK5" s="1322"/>
      <c r="BL5" s="1322"/>
      <c r="BM5" s="1322"/>
      <c r="BN5" s="1322"/>
      <c r="BO5" s="1322"/>
      <c r="BP5" s="1322"/>
      <c r="BQ5" s="1322"/>
      <c r="BR5" s="1322"/>
      <c r="BS5" s="1322"/>
      <c r="BT5" s="1322"/>
      <c r="BU5" s="1322"/>
      <c r="BV5" s="1322"/>
      <c r="BW5" s="1322"/>
      <c r="BX5" s="1322"/>
      <c r="BY5" s="1322"/>
      <c r="BZ5" s="1322"/>
      <c r="CA5" s="1322"/>
      <c r="CB5" s="1322"/>
      <c r="CC5" s="1322"/>
      <c r="CD5" s="1322"/>
      <c r="CE5" s="1322"/>
      <c r="CF5" s="1322"/>
      <c r="CG5" s="1322"/>
      <c r="CH5" s="1322"/>
      <c r="CI5" s="1322"/>
      <c r="CJ5" s="1322"/>
      <c r="CK5" s="1322"/>
      <c r="CL5" s="1322"/>
      <c r="CM5" s="1322"/>
      <c r="CN5" s="1322"/>
      <c r="CO5" s="1322"/>
      <c r="CP5" s="1322"/>
      <c r="CQ5" s="1322"/>
      <c r="CR5" s="1322"/>
      <c r="CS5" s="1322"/>
      <c r="CT5" s="1322"/>
      <c r="CU5" s="1322"/>
      <c r="CV5" s="1322"/>
      <c r="CW5" s="1322"/>
      <c r="CX5" s="1322"/>
      <c r="CY5" s="1322"/>
      <c r="CZ5" s="1322"/>
      <c r="DA5" s="1322"/>
      <c r="DB5" s="1322"/>
      <c r="DC5" s="1322"/>
      <c r="DD5" s="1322"/>
      <c r="DE5" s="1322"/>
      <c r="DF5" s="1322"/>
      <c r="DG5" s="1322"/>
      <c r="DH5" s="1322"/>
      <c r="DI5" s="1322"/>
      <c r="DJ5" s="1322"/>
      <c r="DK5" s="1322"/>
      <c r="DL5" s="1322"/>
      <c r="DM5" s="1322"/>
      <c r="DN5" s="1322"/>
      <c r="DO5" s="1322"/>
      <c r="DP5" s="1322"/>
      <c r="DQ5" s="1322"/>
      <c r="DR5" s="1322"/>
      <c r="DS5" s="1322"/>
      <c r="DT5" s="1322"/>
      <c r="DU5" s="1322"/>
      <c r="DV5" s="1322"/>
      <c r="DW5" s="1322"/>
      <c r="DX5" s="1322"/>
      <c r="DY5" s="1322"/>
      <c r="DZ5" s="1322"/>
      <c r="EA5" s="1322"/>
      <c r="EB5" s="1322"/>
      <c r="EC5" s="1322"/>
      <c r="ED5" s="1322"/>
      <c r="EE5" s="1322"/>
      <c r="EF5" s="1322"/>
      <c r="EG5" s="1322"/>
      <c r="EH5" s="1322"/>
      <c r="EI5" s="1322"/>
      <c r="EJ5" s="1322"/>
      <c r="EK5" s="1322"/>
      <c r="EL5" s="1322"/>
      <c r="EM5" s="1322"/>
      <c r="EN5" s="1322"/>
      <c r="EO5" s="1322"/>
      <c r="EP5" s="1322"/>
      <c r="EQ5" s="1322"/>
      <c r="ER5" s="1322"/>
      <c r="ES5" s="1322"/>
      <c r="ET5" s="1322"/>
      <c r="EU5" s="1322"/>
      <c r="EV5" s="1322"/>
      <c r="EW5" s="1322"/>
      <c r="EX5" s="1322"/>
      <c r="EY5" s="1322"/>
      <c r="EZ5" s="1322"/>
      <c r="FA5" s="1322"/>
      <c r="FB5" s="1322"/>
      <c r="FC5" s="1322"/>
      <c r="FD5" s="1322"/>
      <c r="FE5" s="1322"/>
      <c r="FF5" s="1322"/>
      <c r="FG5" s="1322"/>
      <c r="FH5" s="1322"/>
      <c r="FI5" s="1322"/>
      <c r="FJ5" s="1322"/>
      <c r="FK5" s="1322"/>
      <c r="FL5" s="1322"/>
      <c r="FM5" s="1322"/>
      <c r="FN5" s="1322"/>
      <c r="FO5" s="1322"/>
      <c r="FP5" s="1322"/>
      <c r="FQ5" s="1322"/>
      <c r="FR5" s="1322"/>
      <c r="FS5" s="1322"/>
      <c r="FT5" s="1322"/>
      <c r="FU5" s="1322"/>
      <c r="FV5" s="1322"/>
      <c r="FW5" s="1322"/>
      <c r="FX5" s="1322"/>
      <c r="FY5" s="1322"/>
      <c r="FZ5" s="1322"/>
      <c r="GA5" s="1322"/>
      <c r="GB5" s="1322"/>
      <c r="GC5" s="1322"/>
      <c r="GD5" s="1322"/>
      <c r="GE5" s="1322"/>
      <c r="GF5" s="1322"/>
      <c r="GG5" s="1322"/>
      <c r="GH5" s="1322"/>
      <c r="GI5" s="1322"/>
      <c r="GJ5" s="1322"/>
      <c r="GK5" s="1322"/>
      <c r="GL5" s="1322"/>
      <c r="GM5" s="1322"/>
      <c r="GN5" s="1322"/>
      <c r="GO5" s="1322"/>
      <c r="GP5" s="1322"/>
      <c r="GQ5" s="1322"/>
      <c r="GR5" s="1322"/>
      <c r="GS5" s="1322"/>
      <c r="GT5" s="1322"/>
      <c r="GU5" s="1322"/>
      <c r="GV5" s="1322"/>
      <c r="GW5" s="1322"/>
      <c r="GX5" s="1322"/>
      <c r="GY5" s="1322"/>
      <c r="GZ5" s="1322"/>
      <c r="HA5" s="1322"/>
      <c r="HB5" s="1322"/>
      <c r="HC5" s="1322"/>
      <c r="HD5" s="1322"/>
      <c r="HE5" s="1322"/>
      <c r="HF5" s="1322"/>
      <c r="HG5" s="1322"/>
      <c r="HH5" s="1322"/>
      <c r="HI5" s="1322"/>
      <c r="HJ5" s="1322"/>
      <c r="HK5" s="1322"/>
      <c r="HL5" s="1322"/>
      <c r="HM5" s="1322"/>
      <c r="HN5" s="1322"/>
      <c r="HO5" s="1322"/>
      <c r="HP5" s="1322"/>
      <c r="HQ5" s="1322"/>
      <c r="HR5" s="1322"/>
      <c r="HS5" s="1322"/>
      <c r="HT5" s="1322"/>
      <c r="HU5" s="1322"/>
      <c r="HV5" s="1322"/>
      <c r="HW5" s="1322"/>
      <c r="HX5" s="1322"/>
      <c r="HY5" s="1322"/>
      <c r="HZ5" s="1322"/>
      <c r="IA5" s="1322"/>
      <c r="IB5" s="1322"/>
      <c r="IC5" s="1322"/>
      <c r="ID5" s="1322"/>
      <c r="IE5" s="1322"/>
      <c r="IF5" s="1322"/>
      <c r="IG5" s="1322"/>
      <c r="IH5" s="1322"/>
      <c r="II5" s="1322"/>
      <c r="IJ5" s="1322"/>
      <c r="IK5" s="1322"/>
      <c r="IL5" s="1322"/>
      <c r="IM5" s="1322"/>
      <c r="IN5" s="1322"/>
      <c r="IO5" s="1322"/>
      <c r="IP5" s="1322"/>
      <c r="IQ5" s="1322"/>
      <c r="IR5" s="1322"/>
      <c r="IS5" s="1322"/>
      <c r="IT5" s="1322"/>
      <c r="IU5" s="1322"/>
      <c r="IV5" s="1322"/>
      <c r="IW5" s="1322"/>
      <c r="IX5" s="1322"/>
    </row>
    <row r="6" spans="1:258" ht="11.25" thickBot="1" x14ac:dyDescent="0.2">
      <c r="A6" s="1686"/>
      <c r="B6" s="1689"/>
      <c r="C6" s="1499" t="s">
        <v>72</v>
      </c>
      <c r="D6" s="1500" t="s">
        <v>73</v>
      </c>
      <c r="E6" s="1499" t="s">
        <v>72</v>
      </c>
      <c r="F6" s="1500" t="s">
        <v>73</v>
      </c>
      <c r="G6" s="1499" t="s">
        <v>72</v>
      </c>
      <c r="H6" s="1500" t="s">
        <v>73</v>
      </c>
      <c r="I6" s="1499" t="s">
        <v>72</v>
      </c>
      <c r="J6" s="1500" t="s">
        <v>73</v>
      </c>
      <c r="K6" s="1499" t="s">
        <v>72</v>
      </c>
      <c r="L6" s="1500" t="s">
        <v>73</v>
      </c>
      <c r="M6" s="1499" t="s">
        <v>72</v>
      </c>
      <c r="N6" s="1500" t="s">
        <v>73</v>
      </c>
      <c r="O6" s="1499" t="s">
        <v>72</v>
      </c>
      <c r="P6" s="1500" t="s">
        <v>73</v>
      </c>
      <c r="Q6" s="1508" t="s">
        <v>72</v>
      </c>
      <c r="R6" s="1509" t="s">
        <v>73</v>
      </c>
      <c r="S6" s="1499" t="s">
        <v>72</v>
      </c>
      <c r="T6" s="1501" t="s">
        <v>73</v>
      </c>
      <c r="U6" s="1325"/>
      <c r="V6" s="1326"/>
      <c r="W6" s="1326"/>
      <c r="X6" s="1326"/>
      <c r="Y6" s="1326"/>
      <c r="Z6" s="1326"/>
      <c r="AA6" s="1327" t="s">
        <v>72</v>
      </c>
      <c r="AB6" s="1324" t="s">
        <v>73</v>
      </c>
      <c r="AC6" s="1328" t="s">
        <v>72</v>
      </c>
      <c r="AD6" s="1329" t="s">
        <v>73</v>
      </c>
      <c r="AE6" s="1323" t="s">
        <v>72</v>
      </c>
      <c r="AF6" s="1324" t="s">
        <v>73</v>
      </c>
      <c r="AG6" s="1323" t="s">
        <v>72</v>
      </c>
      <c r="AH6" s="1324" t="s">
        <v>73</v>
      </c>
      <c r="AI6" s="1323" t="s">
        <v>72</v>
      </c>
      <c r="AJ6" s="1324" t="s">
        <v>73</v>
      </c>
      <c r="AK6" s="1323" t="s">
        <v>72</v>
      </c>
      <c r="AL6" s="1324" t="s">
        <v>73</v>
      </c>
      <c r="AM6" s="1323" t="s">
        <v>72</v>
      </c>
      <c r="AN6" s="1324" t="s">
        <v>73</v>
      </c>
      <c r="AO6" s="1324"/>
      <c r="AP6" s="1324"/>
      <c r="AQ6" s="1323" t="s">
        <v>72</v>
      </c>
      <c r="AR6" s="1330" t="s">
        <v>73</v>
      </c>
      <c r="AT6" s="1367" t="s">
        <v>72</v>
      </c>
      <c r="AU6" s="1368" t="s">
        <v>73</v>
      </c>
      <c r="AV6" s="1326"/>
      <c r="AY6" s="1326"/>
      <c r="AZ6" s="1326"/>
      <c r="BA6" s="1326"/>
      <c r="BB6" s="1326"/>
      <c r="BC6" s="1326"/>
      <c r="BD6" s="1326"/>
      <c r="BE6" s="1326"/>
      <c r="BF6" s="1326"/>
      <c r="BG6" s="1326"/>
      <c r="BH6" s="1326"/>
      <c r="BI6" s="1326"/>
      <c r="BJ6" s="1326"/>
      <c r="BK6" s="1326"/>
      <c r="BL6" s="1326"/>
      <c r="BM6" s="1326"/>
      <c r="BN6" s="1326"/>
      <c r="BO6" s="1326"/>
      <c r="BP6" s="1326"/>
      <c r="BQ6" s="1326"/>
      <c r="BR6" s="1326"/>
      <c r="BS6" s="1326"/>
      <c r="BT6" s="1326"/>
      <c r="BU6" s="1326"/>
      <c r="BV6" s="1326"/>
      <c r="BW6" s="1326"/>
      <c r="BX6" s="1326"/>
      <c r="BY6" s="1326"/>
      <c r="BZ6" s="1326"/>
      <c r="CA6" s="1326"/>
      <c r="CB6" s="1326"/>
      <c r="CC6" s="1326"/>
      <c r="CD6" s="1326"/>
      <c r="CE6" s="1326"/>
      <c r="CF6" s="1326"/>
      <c r="CG6" s="1326"/>
      <c r="CH6" s="1326"/>
      <c r="CI6" s="1326"/>
      <c r="CJ6" s="1326"/>
      <c r="CK6" s="1326"/>
      <c r="CL6" s="1326"/>
      <c r="CM6" s="1326"/>
      <c r="CN6" s="1326"/>
      <c r="CO6" s="1326"/>
      <c r="CP6" s="1326"/>
      <c r="CQ6" s="1326"/>
      <c r="CR6" s="1326"/>
      <c r="CS6" s="1326"/>
      <c r="CT6" s="1326"/>
      <c r="CU6" s="1326"/>
      <c r="CV6" s="1326"/>
      <c r="CW6" s="1326"/>
      <c r="CX6" s="1326"/>
      <c r="CY6" s="1326"/>
      <c r="CZ6" s="1326"/>
      <c r="DA6" s="1326"/>
      <c r="DB6" s="1326"/>
      <c r="DC6" s="1326"/>
      <c r="DD6" s="1326"/>
      <c r="DE6" s="1326"/>
      <c r="DF6" s="1326"/>
      <c r="DG6" s="1326"/>
      <c r="DH6" s="1326"/>
      <c r="DI6" s="1326"/>
      <c r="DJ6" s="1326"/>
      <c r="DK6" s="1326"/>
      <c r="DL6" s="1326"/>
      <c r="DM6" s="1326"/>
      <c r="DN6" s="1326"/>
      <c r="DO6" s="1326"/>
      <c r="DP6" s="1326"/>
      <c r="DQ6" s="1326"/>
      <c r="DR6" s="1326"/>
      <c r="DS6" s="1326"/>
      <c r="DT6" s="1326"/>
      <c r="DU6" s="1326"/>
      <c r="DV6" s="1326"/>
      <c r="DW6" s="1326"/>
      <c r="DX6" s="1326"/>
      <c r="DY6" s="1326"/>
      <c r="DZ6" s="1326"/>
      <c r="EA6" s="1326"/>
      <c r="EB6" s="1326"/>
      <c r="EC6" s="1326"/>
      <c r="ED6" s="1326"/>
      <c r="EE6" s="1326"/>
      <c r="EF6" s="1326"/>
      <c r="EG6" s="1326"/>
      <c r="EH6" s="1326"/>
      <c r="EI6" s="1326"/>
      <c r="EJ6" s="1326"/>
      <c r="EK6" s="1326"/>
      <c r="EL6" s="1326"/>
      <c r="EM6" s="1326"/>
      <c r="EN6" s="1326"/>
      <c r="EO6" s="1326"/>
      <c r="EP6" s="1326"/>
      <c r="EQ6" s="1326"/>
      <c r="ER6" s="1326"/>
      <c r="ES6" s="1326"/>
      <c r="ET6" s="1326"/>
      <c r="EU6" s="1326"/>
      <c r="EV6" s="1326"/>
      <c r="EW6" s="1326"/>
      <c r="EX6" s="1326"/>
      <c r="EY6" s="1326"/>
      <c r="EZ6" s="1326"/>
      <c r="FA6" s="1326"/>
      <c r="FB6" s="1326"/>
      <c r="FC6" s="1326"/>
      <c r="FD6" s="1326"/>
      <c r="FE6" s="1326"/>
      <c r="FF6" s="1326"/>
      <c r="FG6" s="1326"/>
      <c r="FH6" s="1326"/>
      <c r="FI6" s="1326"/>
      <c r="FJ6" s="1326"/>
      <c r="FK6" s="1326"/>
      <c r="FL6" s="1326"/>
      <c r="FM6" s="1326"/>
      <c r="FN6" s="1326"/>
      <c r="FO6" s="1326"/>
      <c r="FP6" s="1326"/>
      <c r="FQ6" s="1326"/>
      <c r="FR6" s="1326"/>
      <c r="FS6" s="1326"/>
      <c r="FT6" s="1326"/>
      <c r="FU6" s="1326"/>
      <c r="FV6" s="1326"/>
      <c r="FW6" s="1326"/>
      <c r="FX6" s="1326"/>
      <c r="FY6" s="1326"/>
      <c r="FZ6" s="1326"/>
      <c r="GA6" s="1326"/>
      <c r="GB6" s="1326"/>
      <c r="GC6" s="1326"/>
      <c r="GD6" s="1326"/>
      <c r="GE6" s="1326"/>
      <c r="GF6" s="1326"/>
      <c r="GG6" s="1326"/>
      <c r="GH6" s="1326"/>
      <c r="GI6" s="1326"/>
      <c r="GJ6" s="1326"/>
      <c r="GK6" s="1326"/>
      <c r="GL6" s="1326"/>
      <c r="GM6" s="1326"/>
      <c r="GN6" s="1326"/>
      <c r="GO6" s="1326"/>
      <c r="GP6" s="1326"/>
      <c r="GQ6" s="1326"/>
      <c r="GR6" s="1326"/>
      <c r="GS6" s="1326"/>
      <c r="GT6" s="1326"/>
      <c r="GU6" s="1326"/>
      <c r="GV6" s="1326"/>
      <c r="GW6" s="1326"/>
      <c r="GX6" s="1326"/>
      <c r="GY6" s="1326"/>
      <c r="GZ6" s="1326"/>
      <c r="HA6" s="1326"/>
      <c r="HB6" s="1326"/>
      <c r="HC6" s="1326"/>
      <c r="HD6" s="1326"/>
      <c r="HE6" s="1326"/>
      <c r="HF6" s="1326"/>
      <c r="HG6" s="1326"/>
      <c r="HH6" s="1326"/>
      <c r="HI6" s="1326"/>
      <c r="HJ6" s="1326"/>
      <c r="HK6" s="1326"/>
      <c r="HL6" s="1326"/>
      <c r="HM6" s="1326"/>
      <c r="HN6" s="1326"/>
      <c r="HO6" s="1326"/>
      <c r="HP6" s="1326"/>
      <c r="HQ6" s="1326"/>
      <c r="HR6" s="1326"/>
      <c r="HS6" s="1326"/>
      <c r="HT6" s="1326"/>
      <c r="HU6" s="1326"/>
      <c r="HV6" s="1326"/>
      <c r="HW6" s="1326"/>
      <c r="HX6" s="1326"/>
      <c r="HY6" s="1326"/>
      <c r="HZ6" s="1326"/>
      <c r="IA6" s="1326"/>
      <c r="IB6" s="1326"/>
      <c r="IC6" s="1326"/>
      <c r="ID6" s="1326"/>
      <c r="IE6" s="1326"/>
      <c r="IF6" s="1326"/>
      <c r="IG6" s="1326"/>
      <c r="IH6" s="1326"/>
      <c r="II6" s="1326"/>
      <c r="IJ6" s="1326"/>
      <c r="IK6" s="1326"/>
      <c r="IL6" s="1326"/>
      <c r="IM6" s="1326"/>
      <c r="IN6" s="1326"/>
      <c r="IO6" s="1326"/>
      <c r="IP6" s="1326"/>
      <c r="IQ6" s="1326"/>
      <c r="IR6" s="1326"/>
      <c r="IS6" s="1326"/>
      <c r="IT6" s="1326"/>
      <c r="IU6" s="1326"/>
      <c r="IV6" s="1326"/>
      <c r="IW6" s="1326"/>
      <c r="IX6" s="1326"/>
    </row>
    <row r="7" spans="1:258" ht="12" thickTop="1" x14ac:dyDescent="0.2">
      <c r="A7" s="19" t="str">
        <f>'t1'!A17</f>
        <v>FUNZIONARI ED ELEVATA QUALIFICAZIONE</v>
      </c>
      <c r="B7" s="1485" t="str">
        <f>'t1'!B17</f>
        <v>0FZEQF</v>
      </c>
      <c r="C7" s="1496">
        <f>ROUND(AA7,0)</f>
        <v>1</v>
      </c>
      <c r="D7" s="295">
        <f t="shared" ref="D7:D9" si="0">ROUND(AB7,0)</f>
        <v>0</v>
      </c>
      <c r="E7" s="1497">
        <f t="shared" ref="E7:E9" si="1">ROUND(AC7,0)</f>
        <v>0</v>
      </c>
      <c r="F7" s="295">
        <f t="shared" ref="F7:F9" si="2">ROUND(AD7,0)</f>
        <v>0</v>
      </c>
      <c r="G7" s="1497">
        <f t="shared" ref="G7:G9" si="3">ROUND(AE7,0)</f>
        <v>0</v>
      </c>
      <c r="H7" s="295">
        <f t="shared" ref="H7:H9" si="4">ROUND(AF7,0)</f>
        <v>0</v>
      </c>
      <c r="I7" s="1497">
        <f t="shared" ref="I7:I9" si="5">ROUND(AG7,0)</f>
        <v>0</v>
      </c>
      <c r="J7" s="295">
        <f t="shared" ref="J7:J9" si="6">ROUND(AH7,0)</f>
        <v>0</v>
      </c>
      <c r="K7" s="1497">
        <f t="shared" ref="K7:K9" si="7">ROUND(AI7,0)</f>
        <v>0</v>
      </c>
      <c r="L7" s="295">
        <f t="shared" ref="L7:L9" si="8">ROUND(AJ7,0)</f>
        <v>0</v>
      </c>
      <c r="M7" s="1497">
        <f t="shared" ref="M7:M9" si="9">ROUND(AK7,0)</f>
        <v>0</v>
      </c>
      <c r="N7" s="295">
        <f t="shared" ref="N7:N9" si="10">ROUND(AL7,0)</f>
        <v>0</v>
      </c>
      <c r="O7" s="1497">
        <f t="shared" ref="O7" si="11">ROUND(AM7,0)</f>
        <v>0</v>
      </c>
      <c r="P7" s="295">
        <f t="shared" ref="P7" si="12">ROUND(AN7,0)</f>
        <v>0</v>
      </c>
      <c r="Q7" s="1510"/>
      <c r="R7" s="1510"/>
      <c r="S7" s="1366">
        <f>C7+E7+G7+I7+K7+M7+O7+Q7</f>
        <v>1</v>
      </c>
      <c r="T7" s="1498">
        <f>D7+F7+H7+J7+L7+N7+P7+R7</f>
        <v>0</v>
      </c>
      <c r="AA7" s="1543">
        <v>1</v>
      </c>
      <c r="AB7" s="295"/>
      <c r="AC7" s="1334"/>
      <c r="AD7" s="1335"/>
      <c r="AE7" s="294"/>
      <c r="AF7" s="295"/>
      <c r="AG7" s="294"/>
      <c r="AH7" s="295"/>
      <c r="AI7" s="294"/>
      <c r="AJ7" s="295"/>
      <c r="AK7" s="294"/>
      <c r="AL7" s="295"/>
      <c r="AM7" s="294"/>
      <c r="AN7" s="1511"/>
      <c r="AO7" s="1336"/>
      <c r="AP7" s="1336"/>
      <c r="AQ7" s="1331">
        <f t="shared" ref="AQ7:AQ10" si="13">AA7+AC7+AE7+AG7+AI7+AK7+AM7</f>
        <v>1</v>
      </c>
      <c r="AR7" s="1332">
        <f t="shared" ref="AR7:AR9" si="14">AB7+AD7+AF7+AH7+AJ7+AL7+AN7</f>
        <v>0</v>
      </c>
      <c r="AS7" s="1365"/>
      <c r="AT7" s="1526" t="str">
        <f>IF(AQ7='t1'!AI17,"OK","Errore")</f>
        <v>OK</v>
      </c>
      <c r="AU7" s="1528" t="str">
        <f>IF(AR7='t1'!AJ17,"OK","Errore")</f>
        <v>OK</v>
      </c>
      <c r="AY7" s="1326"/>
      <c r="AZ7" s="1326"/>
      <c r="BA7" s="1326"/>
      <c r="BB7" s="1326"/>
      <c r="BC7" s="1326"/>
      <c r="BD7" s="1326"/>
      <c r="BE7" s="1326"/>
      <c r="BF7" s="1326"/>
      <c r="BG7" s="1326"/>
      <c r="BH7" s="1326"/>
      <c r="BI7" s="1326"/>
      <c r="BJ7" s="1326"/>
      <c r="BK7" s="1326"/>
      <c r="BL7" s="1326"/>
      <c r="BM7" s="1326"/>
      <c r="BN7" s="1326"/>
      <c r="BO7" s="1326"/>
      <c r="BP7" s="1326"/>
      <c r="BQ7" s="1326"/>
      <c r="BR7" s="1326"/>
      <c r="BS7" s="1326"/>
      <c r="BT7" s="1326"/>
      <c r="BU7" s="1326"/>
      <c r="BV7" s="1326"/>
      <c r="BW7" s="1326"/>
      <c r="BX7" s="1326"/>
      <c r="BY7" s="1326"/>
      <c r="BZ7" s="1326"/>
      <c r="CA7" s="1326"/>
      <c r="CB7" s="1326"/>
      <c r="CC7" s="1326"/>
      <c r="CD7" s="1326"/>
      <c r="CE7" s="1326"/>
      <c r="CF7" s="1326"/>
      <c r="CG7" s="1326"/>
      <c r="CH7" s="1326"/>
      <c r="CI7" s="1326"/>
      <c r="CJ7" s="1326"/>
      <c r="CK7" s="1326"/>
      <c r="CL7" s="1326"/>
      <c r="CM7" s="1326"/>
      <c r="CN7" s="1326"/>
      <c r="CO7" s="1326"/>
      <c r="CP7" s="1326"/>
      <c r="CQ7" s="1326"/>
      <c r="CR7" s="1326"/>
      <c r="CS7" s="1326"/>
      <c r="CT7" s="1326"/>
      <c r="CU7" s="1326"/>
      <c r="CV7" s="1326"/>
      <c r="CW7" s="1326"/>
      <c r="CX7" s="1326"/>
      <c r="CY7" s="1326"/>
      <c r="CZ7" s="1326"/>
      <c r="DA7" s="1326"/>
      <c r="DB7" s="1326"/>
      <c r="DC7" s="1326"/>
      <c r="DD7" s="1326"/>
      <c r="DE7" s="1326"/>
      <c r="DF7" s="1326"/>
      <c r="DG7" s="1326"/>
      <c r="DH7" s="1326"/>
      <c r="DI7" s="1326"/>
      <c r="DJ7" s="1326"/>
      <c r="DK7" s="1326"/>
      <c r="DL7" s="1326"/>
      <c r="DM7" s="1326"/>
      <c r="DN7" s="1326"/>
      <c r="DO7" s="1326"/>
      <c r="DP7" s="1326"/>
      <c r="DQ7" s="1326"/>
      <c r="DR7" s="1326"/>
      <c r="DS7" s="1326"/>
      <c r="DT7" s="1326"/>
      <c r="DU7" s="1326"/>
      <c r="DV7" s="1326"/>
      <c r="DW7" s="1326"/>
      <c r="DX7" s="1326"/>
      <c r="DY7" s="1326"/>
      <c r="DZ7" s="1326"/>
      <c r="EA7" s="1326"/>
      <c r="EB7" s="1326"/>
      <c r="EC7" s="1326"/>
      <c r="ED7" s="1326"/>
      <c r="EE7" s="1326"/>
      <c r="EF7" s="1326"/>
      <c r="EG7" s="1326"/>
      <c r="EH7" s="1326"/>
      <c r="EI7" s="1326"/>
      <c r="EJ7" s="1326"/>
      <c r="EK7" s="1326"/>
      <c r="EL7" s="1326"/>
      <c r="EM7" s="1326"/>
      <c r="EN7" s="1326"/>
      <c r="EO7" s="1326"/>
      <c r="EP7" s="1326"/>
      <c r="EQ7" s="1326"/>
      <c r="ER7" s="1326"/>
      <c r="ES7" s="1326"/>
      <c r="ET7" s="1326"/>
      <c r="EU7" s="1326"/>
      <c r="EV7" s="1326"/>
      <c r="EW7" s="1326"/>
      <c r="EX7" s="1326"/>
      <c r="EY7" s="1326"/>
      <c r="EZ7" s="1326"/>
      <c r="FA7" s="1326"/>
      <c r="FB7" s="1326"/>
      <c r="FC7" s="1326"/>
      <c r="FD7" s="1326"/>
      <c r="FE7" s="1326"/>
      <c r="FF7" s="1326"/>
      <c r="FG7" s="1326"/>
      <c r="FH7" s="1326"/>
      <c r="FI7" s="1326"/>
      <c r="FJ7" s="1326"/>
      <c r="FK7" s="1326"/>
      <c r="FL7" s="1326"/>
      <c r="FM7" s="1326"/>
      <c r="FN7" s="1326"/>
      <c r="FO7" s="1326"/>
      <c r="FP7" s="1326"/>
      <c r="FQ7" s="1326"/>
      <c r="FR7" s="1326"/>
      <c r="FS7" s="1326"/>
      <c r="FT7" s="1326"/>
      <c r="FU7" s="1326"/>
      <c r="FV7" s="1326"/>
      <c r="FW7" s="1326"/>
      <c r="FX7" s="1326"/>
      <c r="FY7" s="1326"/>
      <c r="FZ7" s="1326"/>
      <c r="GA7" s="1326"/>
      <c r="GB7" s="1326"/>
      <c r="GC7" s="1326"/>
      <c r="GD7" s="1326"/>
      <c r="GE7" s="1326"/>
      <c r="GF7" s="1326"/>
      <c r="GG7" s="1326"/>
      <c r="GH7" s="1326"/>
      <c r="GI7" s="1326"/>
      <c r="GJ7" s="1326"/>
      <c r="GK7" s="1326"/>
      <c r="GL7" s="1326"/>
      <c r="GM7" s="1326"/>
      <c r="GN7" s="1326"/>
      <c r="GO7" s="1326"/>
      <c r="GP7" s="1326"/>
      <c r="GQ7" s="1326"/>
      <c r="GR7" s="1326"/>
      <c r="GS7" s="1326"/>
      <c r="GT7" s="1326"/>
      <c r="GU7" s="1326"/>
      <c r="GV7" s="1326"/>
      <c r="GW7" s="1326"/>
      <c r="GX7" s="1326"/>
      <c r="GY7" s="1326"/>
      <c r="GZ7" s="1326"/>
      <c r="HA7" s="1326"/>
      <c r="HB7" s="1326"/>
      <c r="HC7" s="1326"/>
      <c r="HD7" s="1326"/>
      <c r="HE7" s="1326"/>
      <c r="HF7" s="1326"/>
      <c r="HG7" s="1326"/>
      <c r="HH7" s="1326"/>
      <c r="HI7" s="1326"/>
      <c r="HJ7" s="1326"/>
      <c r="HK7" s="1326"/>
      <c r="HL7" s="1326"/>
      <c r="HM7" s="1326"/>
      <c r="HN7" s="1326"/>
      <c r="HO7" s="1326"/>
      <c r="HP7" s="1326"/>
      <c r="HQ7" s="1326"/>
      <c r="HR7" s="1326"/>
      <c r="HS7" s="1326"/>
      <c r="HT7" s="1326"/>
      <c r="HU7" s="1326"/>
      <c r="HV7" s="1326"/>
      <c r="HW7" s="1326"/>
      <c r="HX7" s="1326"/>
      <c r="HY7" s="1326"/>
      <c r="HZ7" s="1326"/>
      <c r="IA7" s="1326"/>
      <c r="IB7" s="1326"/>
      <c r="IC7" s="1326"/>
      <c r="ID7" s="1326"/>
      <c r="IE7" s="1326"/>
      <c r="IF7" s="1326"/>
      <c r="IG7" s="1326"/>
      <c r="IH7" s="1326"/>
      <c r="II7" s="1326"/>
      <c r="IJ7" s="1326"/>
      <c r="IK7" s="1326"/>
      <c r="IL7" s="1326"/>
      <c r="IM7" s="1326"/>
      <c r="IN7" s="1326"/>
      <c r="IO7" s="1326"/>
      <c r="IP7" s="1326"/>
      <c r="IQ7" s="1326"/>
      <c r="IR7" s="1326"/>
      <c r="IS7" s="1326"/>
      <c r="IT7" s="1326"/>
      <c r="IU7" s="1326"/>
      <c r="IV7" s="1326"/>
      <c r="IW7" s="1326"/>
      <c r="IX7" s="1326"/>
    </row>
    <row r="8" spans="1:258" ht="11.25" x14ac:dyDescent="0.2">
      <c r="A8" s="19" t="str">
        <f>'t1'!A18</f>
        <v>ISTRUTTORI</v>
      </c>
      <c r="B8" s="1485" t="str">
        <f>'t1'!B18</f>
        <v>0IR000</v>
      </c>
      <c r="C8" s="1488">
        <f t="shared" ref="C8:C9" si="15">ROUND(AA8,0)</f>
        <v>0</v>
      </c>
      <c r="D8" s="1494">
        <f t="shared" si="0"/>
        <v>1</v>
      </c>
      <c r="E8" s="1491">
        <f t="shared" si="1"/>
        <v>0</v>
      </c>
      <c r="F8" s="1494">
        <f t="shared" si="2"/>
        <v>0</v>
      </c>
      <c r="G8" s="1491">
        <f t="shared" si="3"/>
        <v>0</v>
      </c>
      <c r="H8" s="1494">
        <f t="shared" si="4"/>
        <v>0</v>
      </c>
      <c r="I8" s="1491">
        <f t="shared" si="5"/>
        <v>0</v>
      </c>
      <c r="J8" s="1494">
        <f t="shared" si="6"/>
        <v>0</v>
      </c>
      <c r="K8" s="1491">
        <f t="shared" si="7"/>
        <v>0</v>
      </c>
      <c r="L8" s="1494">
        <f t="shared" si="8"/>
        <v>0</v>
      </c>
      <c r="M8" s="1491">
        <f t="shared" si="9"/>
        <v>0</v>
      </c>
      <c r="N8" s="1494">
        <f t="shared" si="10"/>
        <v>0</v>
      </c>
      <c r="O8" s="1502"/>
      <c r="P8" s="1503"/>
      <c r="Q8" s="1510"/>
      <c r="R8" s="1510"/>
      <c r="S8" s="1364">
        <f t="shared" ref="S8:S10" si="16">C8+E8+G8+I8+K8+M8+O8+Q8</f>
        <v>0</v>
      </c>
      <c r="T8" s="302">
        <f t="shared" ref="T8:T10" si="17">D8+F8+H8+J8+L8+N8+P8+R8</f>
        <v>1</v>
      </c>
      <c r="AA8" s="1333"/>
      <c r="AB8" s="1541">
        <v>1</v>
      </c>
      <c r="AC8" s="1334"/>
      <c r="AD8" s="1335"/>
      <c r="AE8" s="294"/>
      <c r="AF8" s="295"/>
      <c r="AG8" s="294"/>
      <c r="AH8" s="295"/>
      <c r="AI8" s="294"/>
      <c r="AJ8" s="295"/>
      <c r="AK8" s="294"/>
      <c r="AL8" s="295"/>
      <c r="AM8" s="1336"/>
      <c r="AN8" s="1512"/>
      <c r="AO8" s="1336"/>
      <c r="AP8" s="1336"/>
      <c r="AQ8" s="1331">
        <f t="shared" si="13"/>
        <v>0</v>
      </c>
      <c r="AR8" s="1332">
        <f t="shared" si="14"/>
        <v>1</v>
      </c>
      <c r="AS8" s="1365"/>
      <c r="AT8" s="1526" t="str">
        <f>IF(AQ8='t1'!AI18,"OK","Errore")</f>
        <v>OK</v>
      </c>
      <c r="AU8" s="1528" t="str">
        <f>IF(AR8='t1'!AJ18,"OK","Errore")</f>
        <v>OK</v>
      </c>
      <c r="AY8" s="1326"/>
      <c r="AZ8" s="1326"/>
      <c r="BA8" s="1326"/>
      <c r="BB8" s="1326"/>
      <c r="BC8" s="1326"/>
      <c r="BD8" s="1326"/>
      <c r="BE8" s="1326"/>
      <c r="BF8" s="1326"/>
      <c r="BG8" s="1326"/>
      <c r="BH8" s="1326"/>
      <c r="BI8" s="1326"/>
      <c r="BJ8" s="1326"/>
      <c r="BK8" s="1326"/>
      <c r="BL8" s="1326"/>
      <c r="BM8" s="1326"/>
      <c r="BN8" s="1326"/>
      <c r="BO8" s="1326"/>
      <c r="BP8" s="1326"/>
      <c r="BQ8" s="1326"/>
      <c r="BR8" s="1326"/>
      <c r="BS8" s="1326"/>
      <c r="BT8" s="1326"/>
      <c r="BU8" s="1326"/>
      <c r="BV8" s="1326"/>
      <c r="BW8" s="1326"/>
      <c r="BX8" s="1326"/>
      <c r="BY8" s="1326"/>
      <c r="BZ8" s="1326"/>
      <c r="CA8" s="1326"/>
      <c r="CB8" s="1326"/>
      <c r="CC8" s="1326"/>
      <c r="CD8" s="1326"/>
      <c r="CE8" s="1326"/>
      <c r="CF8" s="1326"/>
      <c r="CG8" s="1326"/>
      <c r="CH8" s="1326"/>
      <c r="CI8" s="1326"/>
      <c r="CJ8" s="1326"/>
      <c r="CK8" s="1326"/>
      <c r="CL8" s="1326"/>
      <c r="CM8" s="1326"/>
      <c r="CN8" s="1326"/>
      <c r="CO8" s="1326"/>
      <c r="CP8" s="1326"/>
      <c r="CQ8" s="1326"/>
      <c r="CR8" s="1326"/>
      <c r="CS8" s="1326"/>
      <c r="CT8" s="1326"/>
      <c r="CU8" s="1326"/>
      <c r="CV8" s="1326"/>
      <c r="CW8" s="1326"/>
      <c r="CX8" s="1326"/>
      <c r="CY8" s="1326"/>
      <c r="CZ8" s="1326"/>
      <c r="DA8" s="1326"/>
      <c r="DB8" s="1326"/>
      <c r="DC8" s="1326"/>
      <c r="DD8" s="1326"/>
      <c r="DE8" s="1326"/>
      <c r="DF8" s="1326"/>
      <c r="DG8" s="1326"/>
      <c r="DH8" s="1326"/>
      <c r="DI8" s="1326"/>
      <c r="DJ8" s="1326"/>
      <c r="DK8" s="1326"/>
      <c r="DL8" s="1326"/>
      <c r="DM8" s="1326"/>
      <c r="DN8" s="1326"/>
      <c r="DO8" s="1326"/>
      <c r="DP8" s="1326"/>
      <c r="DQ8" s="1326"/>
      <c r="DR8" s="1326"/>
      <c r="DS8" s="1326"/>
      <c r="DT8" s="1326"/>
      <c r="DU8" s="1326"/>
      <c r="DV8" s="1326"/>
      <c r="DW8" s="1326"/>
      <c r="DX8" s="1326"/>
      <c r="DY8" s="1326"/>
      <c r="DZ8" s="1326"/>
      <c r="EA8" s="1326"/>
      <c r="EB8" s="1326"/>
      <c r="EC8" s="1326"/>
      <c r="ED8" s="1326"/>
      <c r="EE8" s="1326"/>
      <c r="EF8" s="1326"/>
      <c r="EG8" s="1326"/>
      <c r="EH8" s="1326"/>
      <c r="EI8" s="1326"/>
      <c r="EJ8" s="1326"/>
      <c r="EK8" s="1326"/>
      <c r="EL8" s="1326"/>
      <c r="EM8" s="1326"/>
      <c r="EN8" s="1326"/>
      <c r="EO8" s="1326"/>
      <c r="EP8" s="1326"/>
      <c r="EQ8" s="1326"/>
      <c r="ER8" s="1326"/>
      <c r="ES8" s="1326"/>
      <c r="ET8" s="1326"/>
      <c r="EU8" s="1326"/>
      <c r="EV8" s="1326"/>
      <c r="EW8" s="1326"/>
      <c r="EX8" s="1326"/>
      <c r="EY8" s="1326"/>
      <c r="EZ8" s="1326"/>
      <c r="FA8" s="1326"/>
      <c r="FB8" s="1326"/>
      <c r="FC8" s="1326"/>
      <c r="FD8" s="1326"/>
      <c r="FE8" s="1326"/>
      <c r="FF8" s="1326"/>
      <c r="FG8" s="1326"/>
      <c r="FH8" s="1326"/>
      <c r="FI8" s="1326"/>
      <c r="FJ8" s="1326"/>
      <c r="FK8" s="1326"/>
      <c r="FL8" s="1326"/>
      <c r="FM8" s="1326"/>
      <c r="FN8" s="1326"/>
      <c r="FO8" s="1326"/>
      <c r="FP8" s="1326"/>
      <c r="FQ8" s="1326"/>
      <c r="FR8" s="1326"/>
      <c r="FS8" s="1326"/>
      <c r="FT8" s="1326"/>
      <c r="FU8" s="1326"/>
      <c r="FV8" s="1326"/>
      <c r="FW8" s="1326"/>
      <c r="FX8" s="1326"/>
      <c r="FY8" s="1326"/>
      <c r="FZ8" s="1326"/>
      <c r="GA8" s="1326"/>
      <c r="GB8" s="1326"/>
      <c r="GC8" s="1326"/>
      <c r="GD8" s="1326"/>
      <c r="GE8" s="1326"/>
      <c r="GF8" s="1326"/>
      <c r="GG8" s="1326"/>
      <c r="GH8" s="1326"/>
      <c r="GI8" s="1326"/>
      <c r="GJ8" s="1326"/>
      <c r="GK8" s="1326"/>
      <c r="GL8" s="1326"/>
      <c r="GM8" s="1326"/>
      <c r="GN8" s="1326"/>
      <c r="GO8" s="1326"/>
      <c r="GP8" s="1326"/>
      <c r="GQ8" s="1326"/>
      <c r="GR8" s="1326"/>
      <c r="GS8" s="1326"/>
      <c r="GT8" s="1326"/>
      <c r="GU8" s="1326"/>
      <c r="GV8" s="1326"/>
      <c r="GW8" s="1326"/>
      <c r="GX8" s="1326"/>
      <c r="GY8" s="1326"/>
      <c r="GZ8" s="1326"/>
      <c r="HA8" s="1326"/>
      <c r="HB8" s="1326"/>
      <c r="HC8" s="1326"/>
      <c r="HD8" s="1326"/>
      <c r="HE8" s="1326"/>
      <c r="HF8" s="1326"/>
      <c r="HG8" s="1326"/>
      <c r="HH8" s="1326"/>
      <c r="HI8" s="1326"/>
      <c r="HJ8" s="1326"/>
      <c r="HK8" s="1326"/>
      <c r="HL8" s="1326"/>
      <c r="HM8" s="1326"/>
      <c r="HN8" s="1326"/>
      <c r="HO8" s="1326"/>
      <c r="HP8" s="1326"/>
      <c r="HQ8" s="1326"/>
      <c r="HR8" s="1326"/>
      <c r="HS8" s="1326"/>
      <c r="HT8" s="1326"/>
      <c r="HU8" s="1326"/>
      <c r="HV8" s="1326"/>
      <c r="HW8" s="1326"/>
      <c r="HX8" s="1326"/>
      <c r="HY8" s="1326"/>
      <c r="HZ8" s="1326"/>
      <c r="IA8" s="1326"/>
      <c r="IB8" s="1326"/>
      <c r="IC8" s="1326"/>
      <c r="ID8" s="1326"/>
      <c r="IE8" s="1326"/>
      <c r="IF8" s="1326"/>
      <c r="IG8" s="1326"/>
      <c r="IH8" s="1326"/>
      <c r="II8" s="1326"/>
      <c r="IJ8" s="1326"/>
      <c r="IK8" s="1326"/>
      <c r="IL8" s="1326"/>
      <c r="IM8" s="1326"/>
      <c r="IN8" s="1326"/>
      <c r="IO8" s="1326"/>
      <c r="IP8" s="1326"/>
      <c r="IQ8" s="1326"/>
      <c r="IR8" s="1326"/>
      <c r="IS8" s="1326"/>
      <c r="IT8" s="1326"/>
      <c r="IU8" s="1326"/>
      <c r="IV8" s="1326"/>
      <c r="IW8" s="1326"/>
      <c r="IX8" s="1326"/>
    </row>
    <row r="9" spans="1:258" ht="11.25" x14ac:dyDescent="0.2">
      <c r="A9" s="19" t="str">
        <f>'t1'!A19</f>
        <v>OPERATORI ESPERTI</v>
      </c>
      <c r="B9" s="1485" t="str">
        <f>'t1'!B19</f>
        <v>0OEESP</v>
      </c>
      <c r="C9" s="1488">
        <f t="shared" si="15"/>
        <v>0</v>
      </c>
      <c r="D9" s="1494">
        <f t="shared" si="0"/>
        <v>0</v>
      </c>
      <c r="E9" s="1491">
        <f t="shared" si="1"/>
        <v>0</v>
      </c>
      <c r="F9" s="1494">
        <f t="shared" si="2"/>
        <v>0</v>
      </c>
      <c r="G9" s="1491">
        <f t="shared" si="3"/>
        <v>0</v>
      </c>
      <c r="H9" s="1494">
        <f t="shared" si="4"/>
        <v>0</v>
      </c>
      <c r="I9" s="1491">
        <f t="shared" si="5"/>
        <v>0</v>
      </c>
      <c r="J9" s="1494">
        <f t="shared" si="6"/>
        <v>0</v>
      </c>
      <c r="K9" s="1491">
        <f t="shared" si="7"/>
        <v>0</v>
      </c>
      <c r="L9" s="1494">
        <f t="shared" si="8"/>
        <v>0</v>
      </c>
      <c r="M9" s="1491">
        <f t="shared" si="9"/>
        <v>0</v>
      </c>
      <c r="N9" s="1494">
        <f t="shared" si="10"/>
        <v>0</v>
      </c>
      <c r="O9" s="1502"/>
      <c r="P9" s="1503"/>
      <c r="Q9" s="1510"/>
      <c r="R9" s="1510"/>
      <c r="S9" s="1364">
        <f t="shared" si="16"/>
        <v>0</v>
      </c>
      <c r="T9" s="302">
        <f t="shared" si="17"/>
        <v>0</v>
      </c>
      <c r="AA9" s="1333"/>
      <c r="AB9" s="295"/>
      <c r="AC9" s="1334"/>
      <c r="AD9" s="1335"/>
      <c r="AE9" s="294"/>
      <c r="AF9" s="295"/>
      <c r="AG9" s="294"/>
      <c r="AH9" s="295"/>
      <c r="AI9" s="294"/>
      <c r="AJ9" s="295"/>
      <c r="AK9" s="294"/>
      <c r="AL9" s="295"/>
      <c r="AM9" s="1336"/>
      <c r="AN9" s="1512"/>
      <c r="AO9" s="1336"/>
      <c r="AP9" s="1336"/>
      <c r="AQ9" s="1331">
        <f t="shared" si="13"/>
        <v>0</v>
      </c>
      <c r="AR9" s="1332">
        <f t="shared" si="14"/>
        <v>0</v>
      </c>
      <c r="AS9" s="1365"/>
      <c r="AT9" s="1526" t="str">
        <f>IF(AQ9='t1'!AI19,"OK","Errore")</f>
        <v>OK</v>
      </c>
      <c r="AU9" s="1528" t="str">
        <f>IF(AR9='t1'!AJ19,"OK","Errore")</f>
        <v>OK</v>
      </c>
      <c r="AY9" s="1326"/>
      <c r="AZ9" s="1326"/>
      <c r="BA9" s="1326"/>
      <c r="BB9" s="1326"/>
      <c r="BC9" s="1326"/>
      <c r="BD9" s="1326"/>
      <c r="BE9" s="1326"/>
      <c r="BF9" s="1326"/>
      <c r="BG9" s="1326"/>
      <c r="BH9" s="1326"/>
      <c r="BI9" s="1326"/>
      <c r="BJ9" s="1326"/>
      <c r="BK9" s="1326"/>
      <c r="BL9" s="1326"/>
      <c r="BM9" s="1326"/>
      <c r="BN9" s="1326"/>
      <c r="BO9" s="1326"/>
      <c r="BP9" s="1326"/>
      <c r="BQ9" s="1326"/>
      <c r="BR9" s="1326"/>
      <c r="BS9" s="1326"/>
      <c r="BT9" s="1326"/>
      <c r="BU9" s="1326"/>
      <c r="BV9" s="1326"/>
      <c r="BW9" s="1326"/>
      <c r="BX9" s="1326"/>
      <c r="BY9" s="1326"/>
      <c r="BZ9" s="1326"/>
      <c r="CA9" s="1326"/>
      <c r="CB9" s="1326"/>
      <c r="CC9" s="1326"/>
      <c r="CD9" s="1326"/>
      <c r="CE9" s="1326"/>
      <c r="CF9" s="1326"/>
      <c r="CG9" s="1326"/>
      <c r="CH9" s="1326"/>
      <c r="CI9" s="1326"/>
      <c r="CJ9" s="1326"/>
      <c r="CK9" s="1326"/>
      <c r="CL9" s="1326"/>
      <c r="CM9" s="1326"/>
      <c r="CN9" s="1326"/>
      <c r="CO9" s="1326"/>
      <c r="CP9" s="1326"/>
      <c r="CQ9" s="1326"/>
      <c r="CR9" s="1326"/>
      <c r="CS9" s="1326"/>
      <c r="CT9" s="1326"/>
      <c r="CU9" s="1326"/>
      <c r="CV9" s="1326"/>
      <c r="CW9" s="1326"/>
      <c r="CX9" s="1326"/>
      <c r="CY9" s="1326"/>
      <c r="CZ9" s="1326"/>
      <c r="DA9" s="1326"/>
      <c r="DB9" s="1326"/>
      <c r="DC9" s="1326"/>
      <c r="DD9" s="1326"/>
      <c r="DE9" s="1326"/>
      <c r="DF9" s="1326"/>
      <c r="DG9" s="1326"/>
      <c r="DH9" s="1326"/>
      <c r="DI9" s="1326"/>
      <c r="DJ9" s="1326"/>
      <c r="DK9" s="1326"/>
      <c r="DL9" s="1326"/>
      <c r="DM9" s="1326"/>
      <c r="DN9" s="1326"/>
      <c r="DO9" s="1326"/>
      <c r="DP9" s="1326"/>
      <c r="DQ9" s="1326"/>
      <c r="DR9" s="1326"/>
      <c r="DS9" s="1326"/>
      <c r="DT9" s="1326"/>
      <c r="DU9" s="1326"/>
      <c r="DV9" s="1326"/>
      <c r="DW9" s="1326"/>
      <c r="DX9" s="1326"/>
      <c r="DY9" s="1326"/>
      <c r="DZ9" s="1326"/>
      <c r="EA9" s="1326"/>
      <c r="EB9" s="1326"/>
      <c r="EC9" s="1326"/>
      <c r="ED9" s="1326"/>
      <c r="EE9" s="1326"/>
      <c r="EF9" s="1326"/>
      <c r="EG9" s="1326"/>
      <c r="EH9" s="1326"/>
      <c r="EI9" s="1326"/>
      <c r="EJ9" s="1326"/>
      <c r="EK9" s="1326"/>
      <c r="EL9" s="1326"/>
      <c r="EM9" s="1326"/>
      <c r="EN9" s="1326"/>
      <c r="EO9" s="1326"/>
      <c r="EP9" s="1326"/>
      <c r="EQ9" s="1326"/>
      <c r="ER9" s="1326"/>
      <c r="ES9" s="1326"/>
      <c r="ET9" s="1326"/>
      <c r="EU9" s="1326"/>
      <c r="EV9" s="1326"/>
      <c r="EW9" s="1326"/>
      <c r="EX9" s="1326"/>
      <c r="EY9" s="1326"/>
      <c r="EZ9" s="1326"/>
      <c r="FA9" s="1326"/>
      <c r="FB9" s="1326"/>
      <c r="FC9" s="1326"/>
      <c r="FD9" s="1326"/>
      <c r="FE9" s="1326"/>
      <c r="FF9" s="1326"/>
      <c r="FG9" s="1326"/>
      <c r="FH9" s="1326"/>
      <c r="FI9" s="1326"/>
      <c r="FJ9" s="1326"/>
      <c r="FK9" s="1326"/>
      <c r="FL9" s="1326"/>
      <c r="FM9" s="1326"/>
      <c r="FN9" s="1326"/>
      <c r="FO9" s="1326"/>
      <c r="FP9" s="1326"/>
      <c r="FQ9" s="1326"/>
      <c r="FR9" s="1326"/>
      <c r="FS9" s="1326"/>
      <c r="FT9" s="1326"/>
      <c r="FU9" s="1326"/>
      <c r="FV9" s="1326"/>
      <c r="FW9" s="1326"/>
      <c r="FX9" s="1326"/>
      <c r="FY9" s="1326"/>
      <c r="FZ9" s="1326"/>
      <c r="GA9" s="1326"/>
      <c r="GB9" s="1326"/>
      <c r="GC9" s="1326"/>
      <c r="GD9" s="1326"/>
      <c r="GE9" s="1326"/>
      <c r="GF9" s="1326"/>
      <c r="GG9" s="1326"/>
      <c r="GH9" s="1326"/>
      <c r="GI9" s="1326"/>
      <c r="GJ9" s="1326"/>
      <c r="GK9" s="1326"/>
      <c r="GL9" s="1326"/>
      <c r="GM9" s="1326"/>
      <c r="GN9" s="1326"/>
      <c r="GO9" s="1326"/>
      <c r="GP9" s="1326"/>
      <c r="GQ9" s="1326"/>
      <c r="GR9" s="1326"/>
      <c r="GS9" s="1326"/>
      <c r="GT9" s="1326"/>
      <c r="GU9" s="1326"/>
      <c r="GV9" s="1326"/>
      <c r="GW9" s="1326"/>
      <c r="GX9" s="1326"/>
      <c r="GY9" s="1326"/>
      <c r="GZ9" s="1326"/>
      <c r="HA9" s="1326"/>
      <c r="HB9" s="1326"/>
      <c r="HC9" s="1326"/>
      <c r="HD9" s="1326"/>
      <c r="HE9" s="1326"/>
      <c r="HF9" s="1326"/>
      <c r="HG9" s="1326"/>
      <c r="HH9" s="1326"/>
      <c r="HI9" s="1326"/>
      <c r="HJ9" s="1326"/>
      <c r="HK9" s="1326"/>
      <c r="HL9" s="1326"/>
      <c r="HM9" s="1326"/>
      <c r="HN9" s="1326"/>
      <c r="HO9" s="1326"/>
      <c r="HP9" s="1326"/>
      <c r="HQ9" s="1326"/>
      <c r="HR9" s="1326"/>
      <c r="HS9" s="1326"/>
      <c r="HT9" s="1326"/>
      <c r="HU9" s="1326"/>
      <c r="HV9" s="1326"/>
      <c r="HW9" s="1326"/>
      <c r="HX9" s="1326"/>
      <c r="HY9" s="1326"/>
      <c r="HZ9" s="1326"/>
      <c r="IA9" s="1326"/>
      <c r="IB9" s="1326"/>
      <c r="IC9" s="1326"/>
      <c r="ID9" s="1326"/>
      <c r="IE9" s="1326"/>
      <c r="IF9" s="1326"/>
      <c r="IG9" s="1326"/>
      <c r="IH9" s="1326"/>
      <c r="II9" s="1326"/>
      <c r="IJ9" s="1326"/>
      <c r="IK9" s="1326"/>
      <c r="IL9" s="1326"/>
      <c r="IM9" s="1326"/>
      <c r="IN9" s="1326"/>
      <c r="IO9" s="1326"/>
      <c r="IP9" s="1326"/>
      <c r="IQ9" s="1326"/>
      <c r="IR9" s="1326"/>
      <c r="IS9" s="1326"/>
      <c r="IT9" s="1326"/>
      <c r="IU9" s="1326"/>
      <c r="IV9" s="1326"/>
      <c r="IW9" s="1326"/>
      <c r="IX9" s="1326"/>
    </row>
    <row r="10" spans="1:258" ht="12" thickBot="1" x14ac:dyDescent="0.25">
      <c r="A10" s="19" t="str">
        <f>'t1'!A20</f>
        <v>OPERATORI</v>
      </c>
      <c r="B10" s="1485" t="str">
        <f>'t1'!B20</f>
        <v>0OP000</v>
      </c>
      <c r="C10" s="1489">
        <f t="shared" ref="C10:N10" si="18">ROUND(AA10,0)</f>
        <v>0</v>
      </c>
      <c r="D10" s="1495">
        <f t="shared" si="18"/>
        <v>0</v>
      </c>
      <c r="E10" s="1492">
        <f t="shared" si="18"/>
        <v>0</v>
      </c>
      <c r="F10" s="1495">
        <f t="shared" si="18"/>
        <v>0</v>
      </c>
      <c r="G10" s="1492">
        <f t="shared" si="18"/>
        <v>0</v>
      </c>
      <c r="H10" s="1495">
        <f t="shared" si="18"/>
        <v>0</v>
      </c>
      <c r="I10" s="1492">
        <f t="shared" si="18"/>
        <v>0</v>
      </c>
      <c r="J10" s="1495">
        <f t="shared" si="18"/>
        <v>0</v>
      </c>
      <c r="K10" s="1492">
        <f t="shared" si="18"/>
        <v>0</v>
      </c>
      <c r="L10" s="1495">
        <f t="shared" si="18"/>
        <v>0</v>
      </c>
      <c r="M10" s="1492">
        <f t="shared" si="18"/>
        <v>0</v>
      </c>
      <c r="N10" s="1495">
        <f t="shared" si="18"/>
        <v>0</v>
      </c>
      <c r="O10" s="1504"/>
      <c r="P10" s="1505"/>
      <c r="Q10" s="1510"/>
      <c r="R10" s="1510"/>
      <c r="S10" s="1493">
        <f t="shared" si="16"/>
        <v>0</v>
      </c>
      <c r="T10" s="1490">
        <f t="shared" si="17"/>
        <v>0</v>
      </c>
      <c r="AA10" s="1333"/>
      <c r="AB10" s="295"/>
      <c r="AC10" s="1334"/>
      <c r="AD10" s="1335"/>
      <c r="AE10" s="294"/>
      <c r="AF10" s="295"/>
      <c r="AG10" s="294"/>
      <c r="AH10" s="295"/>
      <c r="AI10" s="294"/>
      <c r="AJ10" s="295"/>
      <c r="AK10" s="294"/>
      <c r="AL10" s="295"/>
      <c r="AM10" s="1336"/>
      <c r="AN10" s="1513"/>
      <c r="AO10" s="1336"/>
      <c r="AP10" s="1336"/>
      <c r="AQ10" s="1331">
        <f t="shared" si="13"/>
        <v>0</v>
      </c>
      <c r="AR10" s="1332">
        <f t="shared" ref="AR10" si="19">AB10+AD10+AF10+AH10+AJ10+AL10+AN10</f>
        <v>0</v>
      </c>
      <c r="AS10" s="1365"/>
      <c r="AT10" s="1526" t="str">
        <f>IF(AQ10='t1'!AI20,"OK","Errore")</f>
        <v>OK</v>
      </c>
      <c r="AU10" s="1528" t="str">
        <f>IF(AR10='t1'!AJ20,"OK","Errore")</f>
        <v>OK</v>
      </c>
    </row>
    <row r="11" spans="1:258" ht="14.25" thickTop="1" thickBot="1" x14ac:dyDescent="0.25">
      <c r="A11" s="1337" t="s">
        <v>74</v>
      </c>
      <c r="B11" s="1338"/>
      <c r="C11" s="1486">
        <f>SUM(C7:C10)</f>
        <v>1</v>
      </c>
      <c r="D11" s="1487">
        <f>SUM(D7:D10)</f>
        <v>1</v>
      </c>
      <c r="E11" s="1486">
        <f t="shared" ref="E11:R11" si="20">SUM(E7:E10)</f>
        <v>0</v>
      </c>
      <c r="F11" s="1487">
        <f t="shared" si="20"/>
        <v>0</v>
      </c>
      <c r="G11" s="1486">
        <f t="shared" si="20"/>
        <v>0</v>
      </c>
      <c r="H11" s="1487">
        <f t="shared" si="20"/>
        <v>0</v>
      </c>
      <c r="I11" s="1486">
        <f t="shared" si="20"/>
        <v>0</v>
      </c>
      <c r="J11" s="1487">
        <f t="shared" si="20"/>
        <v>0</v>
      </c>
      <c r="K11" s="1486">
        <f t="shared" si="20"/>
        <v>0</v>
      </c>
      <c r="L11" s="1487">
        <f t="shared" si="20"/>
        <v>0</v>
      </c>
      <c r="M11" s="1486">
        <f t="shared" si="20"/>
        <v>0</v>
      </c>
      <c r="N11" s="1487">
        <f t="shared" si="20"/>
        <v>0</v>
      </c>
      <c r="O11" s="1486">
        <f t="shared" si="20"/>
        <v>0</v>
      </c>
      <c r="P11" s="1487">
        <f t="shared" si="20"/>
        <v>0</v>
      </c>
      <c r="Q11" s="1486">
        <f t="shared" si="20"/>
        <v>0</v>
      </c>
      <c r="R11" s="1487">
        <f t="shared" si="20"/>
        <v>0</v>
      </c>
      <c r="S11" s="1486">
        <f>SUM(S7:S10)</f>
        <v>1</v>
      </c>
      <c r="T11" s="1487">
        <f>SUM(T7:T10)</f>
        <v>1</v>
      </c>
      <c r="U11" s="1343"/>
      <c r="V11" s="1344"/>
      <c r="W11" s="1344"/>
      <c r="X11" s="1344"/>
      <c r="Y11" s="1344"/>
      <c r="Z11" s="1344"/>
      <c r="AA11" s="1345">
        <f>SUM(AA7:AA10)</f>
        <v>1</v>
      </c>
      <c r="AB11" s="1341">
        <f>SUM(AB7:AB10)</f>
        <v>1</v>
      </c>
      <c r="AC11" s="1345">
        <f t="shared" ref="AC11:AN11" si="21">SUM(AC7:AC10)</f>
        <v>0</v>
      </c>
      <c r="AD11" s="1341">
        <f t="shared" si="21"/>
        <v>0</v>
      </c>
      <c r="AE11" s="1345">
        <f t="shared" si="21"/>
        <v>0</v>
      </c>
      <c r="AF11" s="1341">
        <f t="shared" si="21"/>
        <v>0</v>
      </c>
      <c r="AG11" s="1345">
        <f t="shared" si="21"/>
        <v>0</v>
      </c>
      <c r="AH11" s="1341">
        <f t="shared" si="21"/>
        <v>0</v>
      </c>
      <c r="AI11" s="1345">
        <f t="shared" si="21"/>
        <v>0</v>
      </c>
      <c r="AJ11" s="1341">
        <f t="shared" si="21"/>
        <v>0</v>
      </c>
      <c r="AK11" s="1345">
        <f t="shared" si="21"/>
        <v>0</v>
      </c>
      <c r="AL11" s="1341">
        <f t="shared" si="21"/>
        <v>0</v>
      </c>
      <c r="AM11" s="1345">
        <f t="shared" si="21"/>
        <v>0</v>
      </c>
      <c r="AN11" s="1341">
        <f t="shared" si="21"/>
        <v>0</v>
      </c>
      <c r="AO11" s="1342">
        <f t="shared" ref="AO11:AP11" si="22">SUM(AO10:AO10)</f>
        <v>0</v>
      </c>
      <c r="AP11" s="1340">
        <f t="shared" si="22"/>
        <v>0</v>
      </c>
      <c r="AQ11" s="1339">
        <f>SUM(AQ7:AQ10)</f>
        <v>1</v>
      </c>
      <c r="AR11" s="1346">
        <f>SUM(AR7:AR10)</f>
        <v>1</v>
      </c>
      <c r="AT11" s="1345">
        <f>SUM('t1'!AI17:AI20)</f>
        <v>1</v>
      </c>
      <c r="AU11" s="1527">
        <f>SUM('t1'!AJ17:AJ20)</f>
        <v>1</v>
      </c>
      <c r="AY11" s="1344"/>
      <c r="AZ11" s="1344"/>
      <c r="BA11" s="1344"/>
      <c r="BB11" s="1344"/>
      <c r="BC11" s="1344"/>
      <c r="BD11" s="1344"/>
      <c r="BE11" s="1344"/>
      <c r="BF11" s="1344"/>
      <c r="BG11" s="1344"/>
      <c r="BH11" s="1344"/>
      <c r="BI11" s="1344"/>
      <c r="BJ11" s="1344"/>
      <c r="BK11" s="1344"/>
      <c r="BL11" s="1344"/>
      <c r="BM11" s="1344"/>
      <c r="BN11" s="1344"/>
      <c r="BO11" s="1344"/>
      <c r="BP11" s="1344"/>
      <c r="BQ11" s="1344"/>
      <c r="BR11" s="1344"/>
      <c r="BS11" s="1344"/>
      <c r="BT11" s="1344"/>
      <c r="BU11" s="1344"/>
      <c r="BV11" s="1344"/>
      <c r="BW11" s="1344"/>
      <c r="BX11" s="1344"/>
      <c r="BY11" s="1344"/>
      <c r="BZ11" s="1344"/>
      <c r="CA11" s="1344"/>
      <c r="CB11" s="1344"/>
      <c r="CC11" s="1344"/>
      <c r="CD11" s="1344"/>
      <c r="CE11" s="1344"/>
      <c r="CF11" s="1344"/>
      <c r="CG11" s="1344"/>
      <c r="CH11" s="1344"/>
      <c r="CI11" s="1344"/>
      <c r="CJ11" s="1344"/>
      <c r="CK11" s="1344"/>
      <c r="CL11" s="1344"/>
      <c r="CM11" s="1344"/>
      <c r="CN11" s="1344"/>
      <c r="CO11" s="1344"/>
      <c r="CP11" s="1344"/>
      <c r="CQ11" s="1344"/>
      <c r="CR11" s="1344"/>
      <c r="CS11" s="1344"/>
      <c r="CT11" s="1344"/>
      <c r="CU11" s="1344"/>
      <c r="CV11" s="1344"/>
      <c r="CW11" s="1344"/>
      <c r="CX11" s="1344"/>
      <c r="CY11" s="1344"/>
      <c r="CZ11" s="1344"/>
      <c r="DA11" s="1344"/>
      <c r="DB11" s="1344"/>
      <c r="DC11" s="1344"/>
      <c r="DD11" s="1344"/>
      <c r="DE11" s="1344"/>
      <c r="DF11" s="1344"/>
      <c r="DG11" s="1344"/>
      <c r="DH11" s="1344"/>
      <c r="DI11" s="1344"/>
      <c r="DJ11" s="1344"/>
      <c r="DK11" s="1344"/>
      <c r="DL11" s="1344"/>
      <c r="DM11" s="1344"/>
      <c r="DN11" s="1344"/>
      <c r="DO11" s="1344"/>
      <c r="DP11" s="1344"/>
      <c r="DQ11" s="1344"/>
      <c r="DR11" s="1344"/>
      <c r="DS11" s="1344"/>
      <c r="DT11" s="1344"/>
      <c r="DU11" s="1344"/>
      <c r="DV11" s="1344"/>
      <c r="DW11" s="1344"/>
      <c r="DX11" s="1344"/>
      <c r="DY11" s="1344"/>
      <c r="DZ11" s="1344"/>
      <c r="EA11" s="1344"/>
      <c r="EB11" s="1344"/>
      <c r="EC11" s="1344"/>
      <c r="ED11" s="1344"/>
      <c r="EE11" s="1344"/>
      <c r="EF11" s="1344"/>
      <c r="EG11" s="1344"/>
      <c r="EH11" s="1344"/>
      <c r="EI11" s="1344"/>
      <c r="EJ11" s="1344"/>
      <c r="EK11" s="1344"/>
      <c r="EL11" s="1344"/>
      <c r="EM11" s="1344"/>
      <c r="EN11" s="1344"/>
      <c r="EO11" s="1344"/>
      <c r="EP11" s="1344"/>
      <c r="EQ11" s="1344"/>
      <c r="ER11" s="1344"/>
      <c r="ES11" s="1344"/>
      <c r="ET11" s="1344"/>
      <c r="EU11" s="1344"/>
      <c r="EV11" s="1344"/>
      <c r="EW11" s="1344"/>
      <c r="EX11" s="1344"/>
      <c r="EY11" s="1344"/>
      <c r="EZ11" s="1344"/>
      <c r="FA11" s="1344"/>
      <c r="FB11" s="1344"/>
      <c r="FC11" s="1344"/>
      <c r="FD11" s="1344"/>
      <c r="FE11" s="1344"/>
      <c r="FF11" s="1344"/>
      <c r="FG11" s="1344"/>
      <c r="FH11" s="1344"/>
      <c r="FI11" s="1344"/>
      <c r="FJ11" s="1344"/>
      <c r="FK11" s="1344"/>
      <c r="FL11" s="1344"/>
      <c r="FM11" s="1344"/>
      <c r="FN11" s="1344"/>
      <c r="FO11" s="1344"/>
      <c r="FP11" s="1344"/>
      <c r="FQ11" s="1344"/>
      <c r="FR11" s="1344"/>
      <c r="FS11" s="1344"/>
      <c r="FT11" s="1344"/>
      <c r="FU11" s="1344"/>
      <c r="FV11" s="1344"/>
      <c r="FW11" s="1344"/>
      <c r="FX11" s="1344"/>
      <c r="FY11" s="1344"/>
      <c r="FZ11" s="1344"/>
      <c r="GA11" s="1344"/>
      <c r="GB11" s="1344"/>
      <c r="GC11" s="1344"/>
      <c r="GD11" s="1344"/>
      <c r="GE11" s="1344"/>
      <c r="GF11" s="1344"/>
      <c r="GG11" s="1344"/>
      <c r="GH11" s="1344"/>
      <c r="GI11" s="1344"/>
      <c r="GJ11" s="1344"/>
      <c r="GK11" s="1344"/>
      <c r="GL11" s="1344"/>
      <c r="GM11" s="1344"/>
      <c r="GN11" s="1344"/>
      <c r="GO11" s="1344"/>
      <c r="GP11" s="1344"/>
      <c r="GQ11" s="1344"/>
      <c r="GR11" s="1344"/>
      <c r="GS11" s="1344"/>
      <c r="GT11" s="1344"/>
      <c r="GU11" s="1344"/>
      <c r="GV11" s="1344"/>
      <c r="GW11" s="1344"/>
      <c r="GX11" s="1344"/>
      <c r="GY11" s="1344"/>
      <c r="GZ11" s="1344"/>
      <c r="HA11" s="1344"/>
      <c r="HB11" s="1344"/>
      <c r="HC11" s="1344"/>
      <c r="HD11" s="1344"/>
      <c r="HE11" s="1344"/>
      <c r="HF11" s="1344"/>
      <c r="HG11" s="1344"/>
      <c r="HH11" s="1344"/>
      <c r="HI11" s="1344"/>
      <c r="HJ11" s="1344"/>
      <c r="HK11" s="1344"/>
      <c r="HL11" s="1344"/>
      <c r="HM11" s="1344"/>
      <c r="HN11" s="1344"/>
      <c r="HO11" s="1344"/>
      <c r="HP11" s="1344"/>
      <c r="HQ11" s="1344"/>
      <c r="HR11" s="1344"/>
      <c r="HS11" s="1344"/>
      <c r="HT11" s="1344"/>
      <c r="HU11" s="1344"/>
      <c r="HV11" s="1344"/>
      <c r="HW11" s="1344"/>
      <c r="HX11" s="1344"/>
      <c r="HY11" s="1344"/>
      <c r="HZ11" s="1344"/>
      <c r="IA11" s="1344"/>
      <c r="IB11" s="1344"/>
      <c r="IC11" s="1344"/>
      <c r="ID11" s="1344"/>
      <c r="IE11" s="1344"/>
      <c r="IF11" s="1344"/>
      <c r="IG11" s="1344"/>
      <c r="IH11" s="1344"/>
      <c r="II11" s="1344"/>
      <c r="IJ11" s="1344"/>
      <c r="IK11" s="1344"/>
      <c r="IL11" s="1344"/>
      <c r="IM11" s="1344"/>
      <c r="IN11" s="1344"/>
      <c r="IO11" s="1344"/>
      <c r="IP11" s="1344"/>
      <c r="IQ11" s="1344"/>
      <c r="IR11" s="1344"/>
      <c r="IS11" s="1344"/>
      <c r="IT11" s="1344"/>
      <c r="IU11" s="1344"/>
      <c r="IV11" s="1344"/>
      <c r="IW11" s="1344"/>
      <c r="IX11" s="1344"/>
    </row>
  </sheetData>
  <sheetProtection algorithmName="SHA-512" hashValue="hN5xkhhF52CsUe882nbj2/pJ1yXcxjAM98YS4CYbUBhLttSFFee8bOENG3vBw1Pujz1ebNJjt8UN0zboVPywFA==" saltValue="gBchG/OwvdFjzm9aY/vR1g==" spinCount="100000" sheet="1" selectLockedCells="1"/>
  <protectedRanges>
    <protectedRange sqref="Q7:R10" name="Intervallo1_1_1"/>
  </protectedRanges>
  <mergeCells count="24">
    <mergeCell ref="AT4:AU4"/>
    <mergeCell ref="AT5:AU5"/>
    <mergeCell ref="O5:P5"/>
    <mergeCell ref="S5:T5"/>
    <mergeCell ref="AA5:AB5"/>
    <mergeCell ref="AC5:AD5"/>
    <mergeCell ref="AK5:AL5"/>
    <mergeCell ref="AQ5:AR5"/>
    <mergeCell ref="AM5:AN5"/>
    <mergeCell ref="AG5:AH5"/>
    <mergeCell ref="AE5:AF5"/>
    <mergeCell ref="Q5:R5"/>
    <mergeCell ref="AO5:AP5"/>
    <mergeCell ref="A4:A6"/>
    <mergeCell ref="B4:B6"/>
    <mergeCell ref="C4:T4"/>
    <mergeCell ref="AA4:AR4"/>
    <mergeCell ref="C5:D5"/>
    <mergeCell ref="AI5:AJ5"/>
    <mergeCell ref="E5:F5"/>
    <mergeCell ref="G5:H5"/>
    <mergeCell ref="I5:J5"/>
    <mergeCell ref="K5:L5"/>
    <mergeCell ref="M5:N5"/>
  </mergeCells>
  <conditionalFormatting sqref="Q9:R9">
    <cfRule type="expression" dxfId="34" priority="21" stopIfTrue="1">
      <formula>$M10&gt;0</formula>
    </cfRule>
  </conditionalFormatting>
  <conditionalFormatting sqref="B7:T8 AA7:AN7 AQ7:AR10 AA8:AL10 B9:P10 S9:T10">
    <cfRule type="expression" dxfId="33" priority="5" stopIfTrue="1">
      <formula>$M7&gt;0</formula>
    </cfRule>
  </conditionalFormatting>
  <conditionalFormatting sqref="AT7:AU10">
    <cfRule type="containsText" dxfId="32" priority="1" operator="containsText" text="Errore">
      <formula>NOT(ISERROR(SEARCH("Errore",AT7)))</formula>
    </cfRule>
    <cfRule type="expression" dxfId="31" priority="2" stopIfTrue="1">
      <formula>$M7&gt;0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9"/>
  <dimension ref="A1:AQ29"/>
  <sheetViews>
    <sheetView showGridLines="0" workbookViewId="0">
      <selection activeCell="AA6" sqref="AA6"/>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77" t="str">
        <f>'t1'!A1</f>
        <v>REGIONI ED AUTONOMIE LOCALI - anno 2023</v>
      </c>
      <c r="B1" s="777"/>
      <c r="C1" s="777"/>
      <c r="D1" s="777"/>
      <c r="E1" s="777"/>
      <c r="F1" s="777"/>
      <c r="G1" s="777"/>
      <c r="H1" s="777"/>
      <c r="I1" s="777"/>
      <c r="J1" s="777"/>
      <c r="L1" s="281"/>
      <c r="M1"/>
      <c r="AK1" s="1003" t="s">
        <v>590</v>
      </c>
      <c r="AP1" s="281"/>
      <c r="AQ1"/>
    </row>
    <row r="2" spans="1:43" ht="30" customHeight="1" thickBot="1" x14ac:dyDescent="0.25">
      <c r="A2" s="5"/>
      <c r="G2" s="996"/>
      <c r="H2" s="996"/>
      <c r="I2" s="996"/>
      <c r="J2" s="996"/>
      <c r="AK2" s="1004" t="s">
        <v>591</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5">
        <v>2</v>
      </c>
    </row>
    <row r="4" spans="1:43" ht="52.5" customHeight="1" thickTop="1" x14ac:dyDescent="0.2">
      <c r="A4" s="95" t="s">
        <v>102</v>
      </c>
      <c r="B4" s="96" t="s">
        <v>71</v>
      </c>
      <c r="C4" s="15" t="s">
        <v>131</v>
      </c>
      <c r="D4" s="97"/>
      <c r="E4" s="15" t="s">
        <v>132</v>
      </c>
      <c r="F4" s="97"/>
      <c r="G4" s="15" t="s">
        <v>58</v>
      </c>
      <c r="H4" s="97"/>
      <c r="I4" s="117" t="s">
        <v>758</v>
      </c>
      <c r="J4" s="97"/>
      <c r="AA4" s="15" t="s">
        <v>131</v>
      </c>
      <c r="AB4" s="97"/>
      <c r="AC4" s="15" t="s">
        <v>132</v>
      </c>
      <c r="AD4" s="97"/>
      <c r="AE4" s="15" t="s">
        <v>58</v>
      </c>
      <c r="AF4" s="97"/>
      <c r="AG4" s="117" t="s">
        <v>758</v>
      </c>
      <c r="AH4" s="998"/>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1182</v>
      </c>
      <c r="B6" s="418" t="s">
        <v>1400</v>
      </c>
      <c r="C6" s="436">
        <f t="shared" ref="C6:J8" si="0">ROUND(AA6,2)</f>
        <v>0</v>
      </c>
      <c r="D6" s="437">
        <f t="shared" si="0"/>
        <v>0</v>
      </c>
      <c r="E6" s="436">
        <f t="shared" si="0"/>
        <v>0</v>
      </c>
      <c r="F6" s="437">
        <f t="shared" si="0"/>
        <v>0</v>
      </c>
      <c r="G6" s="436">
        <f t="shared" si="0"/>
        <v>0</v>
      </c>
      <c r="H6" s="437">
        <f t="shared" si="0"/>
        <v>0</v>
      </c>
      <c r="I6" s="436">
        <f t="shared" si="0"/>
        <v>0</v>
      </c>
      <c r="J6" s="437">
        <f t="shared" si="0"/>
        <v>0</v>
      </c>
      <c r="AA6" s="1536"/>
      <c r="AB6" s="1537"/>
      <c r="AC6" s="1536"/>
      <c r="AD6" s="1537"/>
      <c r="AE6" s="1536"/>
      <c r="AF6" s="1537"/>
      <c r="AG6" s="1536"/>
      <c r="AH6" s="1538"/>
    </row>
    <row r="7" spans="1:43" ht="20.25" customHeight="1" x14ac:dyDescent="0.2">
      <c r="A7" s="416" t="s">
        <v>1183</v>
      </c>
      <c r="B7" s="418" t="s">
        <v>1401</v>
      </c>
      <c r="C7" s="439">
        <f t="shared" si="0"/>
        <v>0</v>
      </c>
      <c r="D7" s="440">
        <f t="shared" si="0"/>
        <v>0</v>
      </c>
      <c r="E7" s="439">
        <f t="shared" si="0"/>
        <v>0</v>
      </c>
      <c r="F7" s="440">
        <f t="shared" si="0"/>
        <v>0</v>
      </c>
      <c r="G7" s="439">
        <f t="shared" si="0"/>
        <v>0</v>
      </c>
      <c r="H7" s="440">
        <f t="shared" si="0"/>
        <v>0</v>
      </c>
      <c r="I7" s="439">
        <f t="shared" si="0"/>
        <v>0</v>
      </c>
      <c r="J7" s="440">
        <f t="shared" si="0"/>
        <v>0</v>
      </c>
      <c r="AA7" s="439"/>
      <c r="AB7" s="440"/>
      <c r="AC7" s="439"/>
      <c r="AD7" s="440"/>
      <c r="AE7" s="439"/>
      <c r="AF7" s="440"/>
      <c r="AG7" s="439"/>
      <c r="AH7" s="441"/>
    </row>
    <row r="8" spans="1:43" ht="20.25" customHeight="1" x14ac:dyDescent="0.2">
      <c r="A8" s="416" t="s">
        <v>1184</v>
      </c>
      <c r="B8" s="418" t="s">
        <v>1402</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1185</v>
      </c>
      <c r="B9" s="419" t="s">
        <v>1403</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1190</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0">
        <f t="shared" ref="C11:J11" si="9">SUM(C6:C10)</f>
        <v>0</v>
      </c>
      <c r="D11" s="761">
        <f t="shared" si="9"/>
        <v>0</v>
      </c>
      <c r="E11" s="760">
        <f t="shared" si="9"/>
        <v>0</v>
      </c>
      <c r="F11" s="761">
        <f t="shared" si="9"/>
        <v>0</v>
      </c>
      <c r="G11" s="760">
        <f t="shared" si="9"/>
        <v>0</v>
      </c>
      <c r="H11" s="761">
        <f t="shared" si="9"/>
        <v>0</v>
      </c>
      <c r="I11" s="760">
        <f t="shared" si="9"/>
        <v>0</v>
      </c>
      <c r="J11" s="761">
        <f t="shared" si="9"/>
        <v>0</v>
      </c>
      <c r="AA11" s="760">
        <f t="shared" ref="AA11:AH11" si="10">SUM(AA6:AA10)</f>
        <v>0</v>
      </c>
      <c r="AB11" s="761">
        <f t="shared" si="10"/>
        <v>0</v>
      </c>
      <c r="AC11" s="760">
        <f t="shared" si="10"/>
        <v>0</v>
      </c>
      <c r="AD11" s="761">
        <f t="shared" si="10"/>
        <v>0</v>
      </c>
      <c r="AE11" s="760">
        <f t="shared" si="10"/>
        <v>0</v>
      </c>
      <c r="AF11" s="761">
        <f t="shared" si="10"/>
        <v>0</v>
      </c>
      <c r="AG11" s="760">
        <f t="shared" si="10"/>
        <v>0</v>
      </c>
      <c r="AH11" s="761">
        <f t="shared" si="10"/>
        <v>0</v>
      </c>
    </row>
    <row r="12" spans="1:43" ht="8.25" customHeight="1" x14ac:dyDescent="0.2">
      <c r="A12" s="6"/>
    </row>
    <row r="13" spans="1:43" ht="12.75" x14ac:dyDescent="0.2">
      <c r="A13" s="90"/>
    </row>
    <row r="14" spans="1:43" ht="14.25" x14ac:dyDescent="0.2">
      <c r="A14" s="1707" t="s">
        <v>1114</v>
      </c>
      <c r="B14" s="1707"/>
      <c r="C14" s="1707"/>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row>
    <row r="15" spans="1:43" ht="14.25" x14ac:dyDescent="0.2">
      <c r="A15" s="1306"/>
      <c r="B15" s="1306"/>
      <c r="C15" s="1306"/>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6"/>
      <c r="Z15" s="1306"/>
      <c r="AA15" s="1306"/>
      <c r="AB15" s="1306"/>
      <c r="AC15" s="1306"/>
    </row>
    <row r="16" spans="1:43" x14ac:dyDescent="0.2">
      <c r="AA16"/>
    </row>
    <row r="17" spans="1:36" ht="30" customHeight="1" thickBot="1" x14ac:dyDescent="0.25">
      <c r="A17" s="5"/>
      <c r="C17" s="997"/>
      <c r="D17" s="997"/>
      <c r="E17" s="997"/>
      <c r="F17" s="997"/>
      <c r="G17" s="1708"/>
      <c r="H17" s="1708"/>
      <c r="I17" s="1708"/>
      <c r="J17" s="1708"/>
      <c r="K17" s="1708"/>
      <c r="L17" s="1708"/>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704" t="s">
        <v>1111</v>
      </c>
      <c r="D19" s="1705"/>
      <c r="E19" s="1704" t="s">
        <v>1112</v>
      </c>
      <c r="F19" s="1705"/>
      <c r="G19" s="1704" t="s">
        <v>1113</v>
      </c>
      <c r="H19" s="1705"/>
      <c r="I19" s="1704" t="s">
        <v>0</v>
      </c>
      <c r="J19" s="1705"/>
      <c r="K19" s="1704" t="s">
        <v>1</v>
      </c>
      <c r="L19" s="1706"/>
      <c r="AA19" s="1704" t="s">
        <v>1115</v>
      </c>
      <c r="AB19" s="1705"/>
      <c r="AC19" s="1704" t="s">
        <v>1116</v>
      </c>
      <c r="AD19" s="1705"/>
      <c r="AE19" s="1704" t="s">
        <v>1117</v>
      </c>
      <c r="AF19" s="1705"/>
      <c r="AG19" s="1704" t="s">
        <v>1118</v>
      </c>
      <c r="AH19" s="1705"/>
      <c r="AI19" s="1704" t="s">
        <v>1119</v>
      </c>
      <c r="AJ19" s="1706"/>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1182</v>
      </c>
      <c r="B21" s="417" t="s">
        <v>1400</v>
      </c>
      <c r="C21" s="789">
        <f t="shared" ref="C21:L24" si="11">ROUND(AA21,0)</f>
        <v>0</v>
      </c>
      <c r="D21" s="790">
        <f t="shared" si="11"/>
        <v>0</v>
      </c>
      <c r="E21" s="789">
        <f t="shared" si="11"/>
        <v>0</v>
      </c>
      <c r="F21" s="790">
        <f t="shared" si="11"/>
        <v>0</v>
      </c>
      <c r="G21" s="789">
        <f t="shared" si="11"/>
        <v>0</v>
      </c>
      <c r="H21" s="790">
        <f t="shared" si="11"/>
        <v>0</v>
      </c>
      <c r="I21" s="789">
        <f t="shared" si="11"/>
        <v>0</v>
      </c>
      <c r="J21" s="790">
        <f t="shared" si="11"/>
        <v>0</v>
      </c>
      <c r="K21" s="789">
        <f t="shared" si="11"/>
        <v>0</v>
      </c>
      <c r="L21" s="790">
        <f t="shared" si="11"/>
        <v>0</v>
      </c>
      <c r="AA21" s="1309"/>
      <c r="AB21" s="1310"/>
      <c r="AC21" s="1309"/>
      <c r="AD21" s="1310"/>
      <c r="AE21" s="1309"/>
      <c r="AF21" s="1310"/>
      <c r="AG21" s="1309"/>
      <c r="AH21" s="1310"/>
      <c r="AI21" s="1309"/>
      <c r="AJ21" s="1310"/>
    </row>
    <row r="22" spans="1:36" ht="20.25" customHeight="1" x14ac:dyDescent="0.2">
      <c r="A22" s="416" t="s">
        <v>1183</v>
      </c>
      <c r="B22" s="418" t="s">
        <v>1401</v>
      </c>
      <c r="C22" s="791">
        <f t="shared" si="11"/>
        <v>0</v>
      </c>
      <c r="D22" s="792">
        <f t="shared" si="11"/>
        <v>0</v>
      </c>
      <c r="E22" s="791">
        <f t="shared" si="11"/>
        <v>0</v>
      </c>
      <c r="F22" s="792">
        <f t="shared" si="11"/>
        <v>0</v>
      </c>
      <c r="G22" s="791">
        <f t="shared" si="11"/>
        <v>0</v>
      </c>
      <c r="H22" s="792">
        <f t="shared" si="11"/>
        <v>0</v>
      </c>
      <c r="I22" s="791">
        <f t="shared" si="11"/>
        <v>0</v>
      </c>
      <c r="J22" s="792">
        <f t="shared" si="11"/>
        <v>0</v>
      </c>
      <c r="K22" s="791">
        <f t="shared" si="11"/>
        <v>0</v>
      </c>
      <c r="L22" s="792">
        <f t="shared" si="11"/>
        <v>0</v>
      </c>
      <c r="AA22" s="1311"/>
      <c r="AB22" s="1312"/>
      <c r="AC22" s="1311"/>
      <c r="AD22" s="1312"/>
      <c r="AE22" s="1311"/>
      <c r="AF22" s="1312"/>
      <c r="AG22" s="1311"/>
      <c r="AH22" s="1312"/>
      <c r="AI22" s="1311"/>
      <c r="AJ22" s="1312"/>
    </row>
    <row r="23" spans="1:36" ht="20.25" customHeight="1" x14ac:dyDescent="0.2">
      <c r="A23" s="416" t="s">
        <v>1184</v>
      </c>
      <c r="B23" s="418" t="s">
        <v>1402</v>
      </c>
      <c r="C23" s="793">
        <f t="shared" si="11"/>
        <v>0</v>
      </c>
      <c r="D23" s="790">
        <f t="shared" si="11"/>
        <v>0</v>
      </c>
      <c r="E23" s="793">
        <f t="shared" si="11"/>
        <v>0</v>
      </c>
      <c r="F23" s="790">
        <f t="shared" si="11"/>
        <v>0</v>
      </c>
      <c r="G23" s="793">
        <f t="shared" si="11"/>
        <v>0</v>
      </c>
      <c r="H23" s="790">
        <f t="shared" si="11"/>
        <v>0</v>
      </c>
      <c r="I23" s="793">
        <f t="shared" si="11"/>
        <v>0</v>
      </c>
      <c r="J23" s="790">
        <f t="shared" si="11"/>
        <v>0</v>
      </c>
      <c r="K23" s="793">
        <f t="shared" si="11"/>
        <v>0</v>
      </c>
      <c r="L23" s="790">
        <f t="shared" si="11"/>
        <v>0</v>
      </c>
      <c r="AA23" s="1313"/>
      <c r="AB23" s="1310"/>
      <c r="AC23" s="1313"/>
      <c r="AD23" s="1310"/>
      <c r="AE23" s="1313"/>
      <c r="AF23" s="1310"/>
      <c r="AG23" s="1313"/>
      <c r="AH23" s="1310"/>
      <c r="AI23" s="1313"/>
      <c r="AJ23" s="1310"/>
    </row>
    <row r="24" spans="1:36" ht="20.25" customHeight="1" x14ac:dyDescent="0.2">
      <c r="A24" s="416" t="s">
        <v>1185</v>
      </c>
      <c r="B24" s="418" t="s">
        <v>1403</v>
      </c>
      <c r="C24" s="794">
        <f t="shared" si="11"/>
        <v>0</v>
      </c>
      <c r="D24" s="792">
        <f t="shared" si="11"/>
        <v>0</v>
      </c>
      <c r="E24" s="794">
        <f t="shared" si="11"/>
        <v>0</v>
      </c>
      <c r="F24" s="792">
        <f t="shared" si="11"/>
        <v>0</v>
      </c>
      <c r="G24" s="794">
        <f t="shared" si="11"/>
        <v>0</v>
      </c>
      <c r="H24" s="792">
        <f t="shared" si="11"/>
        <v>0</v>
      </c>
      <c r="I24" s="794">
        <f t="shared" si="11"/>
        <v>0</v>
      </c>
      <c r="J24" s="792">
        <f t="shared" si="11"/>
        <v>0</v>
      </c>
      <c r="K24" s="794">
        <f t="shared" si="11"/>
        <v>0</v>
      </c>
      <c r="L24" s="792">
        <f t="shared" si="11"/>
        <v>0</v>
      </c>
      <c r="AA24" s="1314"/>
      <c r="AB24" s="1312"/>
      <c r="AC24" s="1314"/>
      <c r="AD24" s="1312"/>
      <c r="AE24" s="1314"/>
      <c r="AF24" s="1312"/>
      <c r="AG24" s="1314"/>
      <c r="AH24" s="1312"/>
      <c r="AI24" s="1314"/>
      <c r="AJ24" s="1312"/>
    </row>
    <row r="25" spans="1:36" ht="20.25" customHeight="1" thickBot="1" x14ac:dyDescent="0.25">
      <c r="A25" s="416" t="s">
        <v>1190</v>
      </c>
      <c r="B25" s="419" t="s">
        <v>278</v>
      </c>
      <c r="C25" s="794">
        <f t="shared" ref="C25" si="12">ROUND(AA25,0)</f>
        <v>0</v>
      </c>
      <c r="D25" s="792">
        <f t="shared" ref="D25" si="13">ROUND(AB25,0)</f>
        <v>0</v>
      </c>
      <c r="E25" s="794">
        <f t="shared" ref="E25" si="14">ROUND(AC25,0)</f>
        <v>0</v>
      </c>
      <c r="F25" s="792">
        <f t="shared" ref="F25" si="15">ROUND(AD25,0)</f>
        <v>0</v>
      </c>
      <c r="G25" s="794">
        <f t="shared" ref="G25" si="16">ROUND(AE25,0)</f>
        <v>0</v>
      </c>
      <c r="H25" s="792">
        <f t="shared" ref="H25" si="17">ROUND(AF25,0)</f>
        <v>0</v>
      </c>
      <c r="I25" s="794">
        <f t="shared" ref="I25" si="18">ROUND(AG25,0)</f>
        <v>0</v>
      </c>
      <c r="J25" s="792">
        <f t="shared" ref="J25" si="19">ROUND(AH25,0)</f>
        <v>0</v>
      </c>
      <c r="K25" s="794">
        <f t="shared" ref="K25" si="20">ROUND(AI25,0)</f>
        <v>0</v>
      </c>
      <c r="L25" s="792">
        <f t="shared" ref="L25" si="21">ROUND(AJ25,0)</f>
        <v>0</v>
      </c>
      <c r="AA25" s="1314"/>
      <c r="AB25" s="1312"/>
      <c r="AC25" s="1314"/>
      <c r="AD25" s="1312"/>
      <c r="AE25" s="1314"/>
      <c r="AF25" s="1312"/>
      <c r="AG25" s="1314"/>
      <c r="AH25" s="1312"/>
      <c r="AI25" s="1314"/>
      <c r="AJ25" s="1312"/>
    </row>
    <row r="26" spans="1:36" ht="33" customHeight="1" thickTop="1" thickBot="1" x14ac:dyDescent="0.25">
      <c r="A26" s="13" t="s">
        <v>74</v>
      </c>
      <c r="B26" s="11"/>
      <c r="C26" s="760">
        <f t="shared" ref="C26:L26" si="22">SUM(C21:C25)</f>
        <v>0</v>
      </c>
      <c r="D26" s="762">
        <f t="shared" si="22"/>
        <v>0</v>
      </c>
      <c r="E26" s="760">
        <f t="shared" si="22"/>
        <v>0</v>
      </c>
      <c r="F26" s="762">
        <f t="shared" si="22"/>
        <v>0</v>
      </c>
      <c r="G26" s="760">
        <f t="shared" si="22"/>
        <v>0</v>
      </c>
      <c r="H26" s="762">
        <f t="shared" si="22"/>
        <v>0</v>
      </c>
      <c r="I26" s="760">
        <f t="shared" si="22"/>
        <v>0</v>
      </c>
      <c r="J26" s="762">
        <f t="shared" si="22"/>
        <v>0</v>
      </c>
      <c r="K26" s="760">
        <f t="shared" si="22"/>
        <v>0</v>
      </c>
      <c r="L26" s="762">
        <f t="shared" si="22"/>
        <v>0</v>
      </c>
      <c r="AA26" s="1307">
        <f t="shared" ref="AA26:AJ26" si="23">SUM(AA21:AA25)</f>
        <v>0</v>
      </c>
      <c r="AB26" s="1308">
        <f t="shared" si="23"/>
        <v>0</v>
      </c>
      <c r="AC26" s="1307">
        <f t="shared" si="23"/>
        <v>0</v>
      </c>
      <c r="AD26" s="1308">
        <f t="shared" si="23"/>
        <v>0</v>
      </c>
      <c r="AE26" s="1307">
        <f t="shared" si="23"/>
        <v>0</v>
      </c>
      <c r="AF26" s="1308">
        <f t="shared" si="23"/>
        <v>0</v>
      </c>
      <c r="AG26" s="1307">
        <f t="shared" si="23"/>
        <v>0</v>
      </c>
      <c r="AH26" s="1308">
        <f t="shared" si="23"/>
        <v>0</v>
      </c>
      <c r="AI26" s="1307">
        <f t="shared" si="23"/>
        <v>0</v>
      </c>
      <c r="AJ26" s="1308">
        <f t="shared" si="23"/>
        <v>0</v>
      </c>
    </row>
    <row r="27" spans="1:36" ht="8.25" customHeight="1" x14ac:dyDescent="0.2">
      <c r="A27" s="6"/>
    </row>
    <row r="28" spans="1:36" ht="12.75" x14ac:dyDescent="0.2">
      <c r="A28" s="90" t="s">
        <v>133</v>
      </c>
    </row>
    <row r="29" spans="1:36" ht="12.75" x14ac:dyDescent="0.2">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dataValidations count="2">
    <dataValidation type="whole" allowBlank="1" showErrorMessage="1" promptTitle="ATTENZIONE!" prompt="Inserire solo numeri decimali con due cifre dopo la virgola" sqref="C21:L25 AA21:AJ25">
      <formula1>0</formula1>
      <formula2>9999999</formula2>
    </dataValidation>
    <dataValidation type="decimal" allowBlank="1" showInputMessage="1" showErrorMessage="1" promptTitle="ATTENZIONE!" prompt="Inserire solo numeri decimali con due cifre dopo la virgola" sqref="C6:J10 AA6:AH10">
      <formula1>0</formula1>
      <formula2>9999999</formula2>
    </dataValidation>
  </dataValidations>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T32"/>
  <sheetViews>
    <sheetView workbookViewId="0">
      <selection activeCell="D12" sqref="D12"/>
    </sheetView>
  </sheetViews>
  <sheetFormatPr defaultColWidth="9.33203125" defaultRowHeight="10.5" x14ac:dyDescent="0.15"/>
  <cols>
    <col min="1" max="1" width="6.1640625" style="490" bestFit="1" customWidth="1"/>
    <col min="2" max="2" width="13" style="467" customWidth="1"/>
    <col min="3" max="3" width="58" style="467" customWidth="1"/>
    <col min="4" max="11" width="13.5" style="467" customWidth="1"/>
    <col min="12" max="19" width="7.6640625" style="467" hidden="1" customWidth="1"/>
    <col min="20" max="20" width="9.33203125" style="467" hidden="1" customWidth="1"/>
    <col min="21" max="16384" width="9.33203125" style="467"/>
  </cols>
  <sheetData>
    <row r="1" spans="1:19" ht="23.25" customHeight="1" x14ac:dyDescent="0.15">
      <c r="A1" s="490" t="str">
        <f>SI_1!A2</f>
        <v>RALN</v>
      </c>
      <c r="B1" s="1709" t="str">
        <f>'t1'!A1</f>
        <v>REGIONI ED AUTONOMIE LOCALI - anno 2023</v>
      </c>
      <c r="C1" s="1709"/>
      <c r="D1" s="1709"/>
      <c r="E1" s="1709"/>
      <c r="F1" s="1709"/>
      <c r="G1" s="1709"/>
      <c r="H1" s="1709"/>
      <c r="I1" s="1709"/>
      <c r="J1" s="1709"/>
      <c r="K1" s="1709"/>
      <c r="L1" s="1709"/>
      <c r="M1" s="1709"/>
      <c r="N1" s="1709"/>
      <c r="O1" s="1709"/>
      <c r="P1" s="1709"/>
      <c r="Q1" s="1709"/>
      <c r="R1" s="1709"/>
      <c r="S1" s="1709"/>
    </row>
    <row r="3" spans="1:19" ht="23.25" customHeight="1" x14ac:dyDescent="0.25">
      <c r="D3" s="488"/>
      <c r="E3" s="488"/>
      <c r="F3" s="488"/>
      <c r="G3" s="488"/>
      <c r="H3" s="488"/>
      <c r="I3" s="488"/>
      <c r="J3" s="504"/>
      <c r="K3" s="504"/>
      <c r="M3" s="489"/>
      <c r="N3" s="489"/>
      <c r="O3" s="489"/>
      <c r="P3" s="489"/>
      <c r="Q3" s="489"/>
      <c r="R3" s="489"/>
    </row>
    <row r="4" spans="1:19" ht="12" x14ac:dyDescent="0.2">
      <c r="D4" s="491"/>
    </row>
    <row r="6" spans="1:19" ht="15" hidden="1" customHeight="1" thickTop="1" x14ac:dyDescent="0.15">
      <c r="B6" s="1710"/>
      <c r="C6" s="1711"/>
      <c r="D6" s="1712"/>
      <c r="E6" s="1713"/>
      <c r="F6" s="1713"/>
      <c r="G6" s="1713"/>
      <c r="H6" s="1713"/>
      <c r="I6" s="1713"/>
      <c r="J6" s="1713"/>
      <c r="K6" s="1714"/>
      <c r="L6" s="1712"/>
      <c r="M6" s="1713"/>
      <c r="N6" s="1713"/>
      <c r="O6" s="1713"/>
      <c r="P6" s="1713"/>
      <c r="Q6" s="1713"/>
      <c r="R6" s="1713"/>
      <c r="S6" s="1714"/>
    </row>
    <row r="7" spans="1:19" ht="13.5" hidden="1" customHeight="1" x14ac:dyDescent="0.15">
      <c r="B7" s="1710"/>
      <c r="C7" s="1711"/>
      <c r="D7" s="1715"/>
      <c r="E7" s="1710"/>
      <c r="F7" s="1710"/>
      <c r="G7" s="1710"/>
      <c r="H7" s="1710"/>
      <c r="I7" s="1710"/>
      <c r="J7" s="1710"/>
      <c r="K7" s="1716"/>
      <c r="L7" s="1715"/>
      <c r="M7" s="1710"/>
      <c r="N7" s="1710"/>
      <c r="O7" s="1710"/>
      <c r="P7" s="1710"/>
      <c r="Q7" s="1710"/>
      <c r="R7" s="1710"/>
      <c r="S7" s="1716"/>
    </row>
    <row r="8" spans="1:19" ht="60" customHeight="1" x14ac:dyDescent="0.2">
      <c r="B8" s="1710" t="s">
        <v>380</v>
      </c>
      <c r="C8" s="1711"/>
      <c r="D8" s="1722" t="s">
        <v>340</v>
      </c>
      <c r="E8" s="1717"/>
      <c r="F8" s="1717" t="s">
        <v>341</v>
      </c>
      <c r="G8" s="1717"/>
      <c r="H8" s="1717" t="s">
        <v>342</v>
      </c>
      <c r="I8" s="1717"/>
      <c r="J8" s="1717" t="s">
        <v>343</v>
      </c>
      <c r="K8" s="1718"/>
      <c r="L8" s="1720"/>
      <c r="M8" s="1717"/>
      <c r="N8" s="1717"/>
      <c r="O8" s="1717"/>
      <c r="P8" s="1717"/>
      <c r="Q8" s="1717"/>
      <c r="R8" s="1717"/>
      <c r="S8" s="1718"/>
    </row>
    <row r="9" spans="1:19" ht="12" x14ac:dyDescent="0.2">
      <c r="B9" s="1717" t="s">
        <v>344</v>
      </c>
      <c r="C9" s="1719"/>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2.9" hidden="1" customHeight="1" x14ac:dyDescent="0.2">
      <c r="A10" s="490" t="s">
        <v>1404</v>
      </c>
      <c r="B10" s="1717" t="s">
        <v>1391</v>
      </c>
      <c r="C10" s="1719"/>
      <c r="D10" s="1469"/>
      <c r="E10" s="1470"/>
      <c r="F10" s="1470"/>
      <c r="G10" s="1470"/>
      <c r="H10" s="1471"/>
      <c r="I10" s="1471"/>
      <c r="J10" s="1471"/>
      <c r="K10" s="1472"/>
      <c r="L10" s="1467"/>
      <c r="M10" s="494"/>
      <c r="N10" s="493"/>
      <c r="O10" s="494"/>
      <c r="P10" s="493"/>
      <c r="Q10" s="494"/>
      <c r="R10" s="493"/>
      <c r="S10" s="1468"/>
    </row>
    <row r="11" spans="1:19" ht="8.1" customHeight="1" x14ac:dyDescent="0.2">
      <c r="B11" s="1721"/>
      <c r="C11" s="1721"/>
      <c r="D11" s="1721"/>
      <c r="E11" s="1721"/>
      <c r="F11" s="1721"/>
      <c r="G11" s="1721"/>
      <c r="H11" s="1721"/>
      <c r="I11" s="1721"/>
      <c r="J11" s="1721"/>
      <c r="K11" s="1721"/>
      <c r="L11" s="1721"/>
      <c r="M11" s="1721"/>
      <c r="N11" s="1721"/>
      <c r="O11" s="1721"/>
      <c r="P11" s="1721"/>
      <c r="Q11" s="1721"/>
      <c r="R11" s="1721"/>
      <c r="S11" s="1721"/>
    </row>
    <row r="12" spans="1:19" ht="12" x14ac:dyDescent="0.2">
      <c r="A12" s="490" t="str">
        <f>'t2'!B6</f>
        <v>EQ</v>
      </c>
      <c r="B12" s="1710"/>
      <c r="C12" s="497" t="str">
        <f>'t2'!A6</f>
        <v>FUNZIONARI ED ELEVATA QUALIFICAZIONE</v>
      </c>
      <c r="D12" s="514"/>
      <c r="E12" s="511"/>
      <c r="F12" s="511"/>
      <c r="G12" s="511"/>
      <c r="H12" s="511"/>
      <c r="I12" s="511"/>
      <c r="J12" s="511"/>
      <c r="K12" s="513"/>
      <c r="L12" s="512"/>
      <c r="M12" s="511"/>
      <c r="N12" s="511"/>
      <c r="O12" s="511"/>
      <c r="P12" s="511"/>
      <c r="Q12" s="511"/>
      <c r="R12" s="511"/>
      <c r="S12" s="513"/>
    </row>
    <row r="13" spans="1:19" ht="12" x14ac:dyDescent="0.2">
      <c r="A13" s="490" t="str">
        <f>'t2'!B7</f>
        <v>IR</v>
      </c>
      <c r="B13" s="1710"/>
      <c r="C13" s="497" t="str">
        <f>'t2'!A7</f>
        <v>ISTRUTTORI</v>
      </c>
      <c r="D13" s="514"/>
      <c r="E13" s="511"/>
      <c r="F13" s="511"/>
      <c r="G13" s="511"/>
      <c r="H13" s="511"/>
      <c r="I13" s="511"/>
      <c r="J13" s="511"/>
      <c r="K13" s="513"/>
      <c r="L13" s="512"/>
      <c r="M13" s="511"/>
      <c r="N13" s="511"/>
      <c r="O13" s="511"/>
      <c r="P13" s="511"/>
      <c r="Q13" s="511"/>
      <c r="R13" s="511"/>
      <c r="S13" s="513"/>
    </row>
    <row r="14" spans="1:19" ht="12" x14ac:dyDescent="0.2">
      <c r="A14" s="490" t="str">
        <f>'t2'!B8</f>
        <v>OE</v>
      </c>
      <c r="B14" s="1710"/>
      <c r="C14" s="497" t="str">
        <f>'t2'!A8</f>
        <v>OPERATORI ESPERTI</v>
      </c>
      <c r="D14" s="514"/>
      <c r="E14" s="511"/>
      <c r="F14" s="511"/>
      <c r="G14" s="511"/>
      <c r="H14" s="511"/>
      <c r="I14" s="511"/>
      <c r="J14" s="511"/>
      <c r="K14" s="513"/>
      <c r="L14" s="512"/>
      <c r="M14" s="511"/>
      <c r="N14" s="511"/>
      <c r="O14" s="511"/>
      <c r="P14" s="511"/>
      <c r="Q14" s="511"/>
      <c r="R14" s="511"/>
      <c r="S14" s="513"/>
    </row>
    <row r="15" spans="1:19" ht="12" x14ac:dyDescent="0.2">
      <c r="A15" s="490" t="str">
        <f>'t2'!B9</f>
        <v>OP</v>
      </c>
      <c r="B15" s="1710"/>
      <c r="C15" s="497" t="str">
        <f>'t2'!A9</f>
        <v>OPERATORI</v>
      </c>
      <c r="D15" s="514"/>
      <c r="E15" s="511"/>
      <c r="F15" s="511"/>
      <c r="G15" s="511"/>
      <c r="H15" s="511"/>
      <c r="I15" s="511"/>
      <c r="J15" s="511"/>
      <c r="K15" s="513"/>
      <c r="L15" s="1533"/>
      <c r="M15" s="1534"/>
      <c r="N15" s="1534"/>
      <c r="O15" s="1534"/>
      <c r="P15" s="1534"/>
      <c r="Q15" s="1534"/>
      <c r="R15" s="1534"/>
      <c r="S15" s="1535"/>
    </row>
    <row r="16" spans="1:19" ht="12.75" thickBot="1" x14ac:dyDescent="0.25">
      <c r="A16" s="490" t="str">
        <f>'t2'!B10</f>
        <v>PC</v>
      </c>
      <c r="B16" s="1710"/>
      <c r="C16" s="497" t="str">
        <f>'t2'!A10</f>
        <v>PERSONALE CONTRATTISTA</v>
      </c>
      <c r="D16" s="514"/>
      <c r="E16" s="511"/>
      <c r="F16" s="511"/>
      <c r="G16" s="511"/>
      <c r="H16" s="511"/>
      <c r="I16" s="511"/>
      <c r="J16" s="511"/>
      <c r="K16" s="513"/>
      <c r="L16" s="516"/>
      <c r="M16" s="515"/>
      <c r="N16" s="515"/>
      <c r="O16" s="515"/>
      <c r="P16" s="515"/>
      <c r="Q16" s="515"/>
      <c r="R16" s="515"/>
      <c r="S16" s="517"/>
    </row>
    <row r="17" spans="2:20" ht="12" x14ac:dyDescent="0.2">
      <c r="B17" s="1710"/>
      <c r="C17" s="1375"/>
      <c r="D17" s="1529"/>
      <c r="E17" s="1530"/>
      <c r="F17" s="1531"/>
      <c r="G17" s="1530"/>
      <c r="H17" s="1532"/>
      <c r="I17" s="1530"/>
      <c r="J17" s="1532"/>
      <c r="K17" s="1530"/>
      <c r="L17" s="1378"/>
      <c r="M17" s="1376"/>
      <c r="N17" s="1376"/>
      <c r="O17" s="1376"/>
      <c r="P17" s="1376"/>
      <c r="Q17" s="1376"/>
      <c r="R17" s="1376"/>
      <c r="S17" s="1377"/>
    </row>
    <row r="18" spans="2:20" ht="14.25" thickBot="1" x14ac:dyDescent="0.35">
      <c r="B18" s="1710"/>
      <c r="C18" s="498" t="s">
        <v>345</v>
      </c>
      <c r="D18" s="1379">
        <f t="shared" ref="D18:K18" si="0">SUM(D12:D16)</f>
        <v>0</v>
      </c>
      <c r="E18" s="1380">
        <f t="shared" si="0"/>
        <v>0</v>
      </c>
      <c r="F18" s="1379">
        <f t="shared" si="0"/>
        <v>0</v>
      </c>
      <c r="G18" s="1380">
        <f t="shared" si="0"/>
        <v>0</v>
      </c>
      <c r="H18" s="1379">
        <f t="shared" si="0"/>
        <v>0</v>
      </c>
      <c r="I18" s="1380">
        <f t="shared" si="0"/>
        <v>0</v>
      </c>
      <c r="J18" s="1379">
        <f t="shared" si="0"/>
        <v>0</v>
      </c>
      <c r="K18" s="1381">
        <f t="shared" si="0"/>
        <v>0</v>
      </c>
      <c r="L18" s="518"/>
      <c r="M18" s="519"/>
      <c r="N18" s="519"/>
      <c r="O18" s="519"/>
      <c r="P18" s="519"/>
      <c r="Q18" s="519"/>
      <c r="R18" s="519"/>
      <c r="S18" s="520"/>
      <c r="T18" s="1382">
        <f>SUM(D18:S18)</f>
        <v>0</v>
      </c>
    </row>
    <row r="19" spans="2:20" ht="11.25" thickTop="1" x14ac:dyDescent="0.15"/>
    <row r="26" spans="2:20" ht="16.5" customHeight="1" x14ac:dyDescent="0.15"/>
    <row r="27" spans="2:20" ht="12.75" x14ac:dyDescent="0.2">
      <c r="F27" s="492"/>
      <c r="G27" s="492"/>
    </row>
    <row r="28" spans="2:20" ht="12.75" x14ac:dyDescent="0.2">
      <c r="F28" s="492"/>
      <c r="G28" s="492"/>
    </row>
    <row r="30" spans="2:20" ht="12.75" x14ac:dyDescent="0.2">
      <c r="F30" s="492"/>
      <c r="G30" s="492"/>
    </row>
    <row r="32" spans="2:20" ht="12.75" x14ac:dyDescent="0.2">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0:C10"/>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s>
  <dataValidations count="1">
    <dataValidation type="whole" allowBlank="1" showInputMessage="1" showErrorMessage="1" errorTitle="ERRORE" error="INSERIRE SOLO NUMERI INTERI COMPRESI TRA 0 E 9999999" sqref="D10:K10 D12:S17">
      <formula1>0</formula1>
      <formula2>9999999</formula2>
    </dataValidation>
  </dataValidations>
  <pageMargins left="0.39" right="0.4" top="1" bottom="1" header="0.5" footer="0.5"/>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50</vt:i4>
      </vt:variant>
    </vt:vector>
  </HeadingPairs>
  <TitlesOfParts>
    <vt:vector size="97"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 G. O. P. DIV.  VI</dc:creator>
  <cp:keywords/>
  <dc:description/>
  <cp:lastModifiedBy>utente</cp:lastModifiedBy>
  <cp:lastPrinted>2024-06-10T06:20:49Z</cp:lastPrinted>
  <dcterms:created xsi:type="dcterms:W3CDTF">1998-10-29T14:18:41Z</dcterms:created>
  <dcterms:modified xsi:type="dcterms:W3CDTF">2025-05-26T09:51:38Z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